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1.xml" ContentType="application/vnd.openxmlformats-officedocument.drawing+xml"/>
  <Override PartName="/xl/charts/chart20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2.xml" ContentType="application/vnd.openxmlformats-officedocument.drawing+xml"/>
  <Override PartName="/xl/charts/chart21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3.xml" ContentType="application/vnd.openxmlformats-officedocument.drawing+xml"/>
  <Override PartName="/xl/charts/chart22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4.xml" ContentType="application/vnd.openxmlformats-officedocument.drawing+xml"/>
  <Override PartName="/xl/charts/chart23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m8897520\Downloads\"/>
    </mc:Choice>
  </mc:AlternateContent>
  <bookViews>
    <workbookView xWindow="0" yWindow="0" windowWidth="21600" windowHeight="10770" tabRatio="789" firstSheet="5" activeTab="15"/>
  </bookViews>
  <sheets>
    <sheet name="Índice" sheetId="130" r:id="rId1"/>
    <sheet name="Gráfico 1" sheetId="226" r:id="rId2"/>
    <sheet name="Gráfico 2" sheetId="227" r:id="rId3"/>
    <sheet name="Gráfico 3" sheetId="229" r:id="rId4"/>
    <sheet name="Gráfico 4" sheetId="228" r:id="rId5"/>
    <sheet name="Gráfico 5" sheetId="230" r:id="rId6"/>
    <sheet name="Gráfico 6" sheetId="231" r:id="rId7"/>
    <sheet name="Gráfico 7" sheetId="232" r:id="rId8"/>
    <sheet name="Gráfico 8" sheetId="234" r:id="rId9"/>
    <sheet name="Gráfico 9" sheetId="235" r:id="rId10"/>
    <sheet name="Gráfico 10" sheetId="236" r:id="rId11"/>
    <sheet name="Gráfico 11" sheetId="237" r:id="rId12"/>
    <sheet name="Gráfico 12" sheetId="238" r:id="rId13"/>
    <sheet name="Gráfico 13" sheetId="239" r:id="rId14"/>
    <sheet name="Gráfico 14" sheetId="240" r:id="rId15"/>
    <sheet name="Gráfico 15" sheetId="241" r:id="rId16"/>
    <sheet name="Gráfico 16" sheetId="242" r:id="rId17"/>
    <sheet name="Gráfico 17" sheetId="243" r:id="rId18"/>
    <sheet name="Gráfico 18" sheetId="244" r:id="rId19"/>
    <sheet name="Gráfico 19" sheetId="245" r:id="rId20"/>
    <sheet name="Gráfico 20" sheetId="225" r:id="rId21"/>
    <sheet name="Gráfico 21" sheetId="246" r:id="rId22"/>
    <sheet name="Gráfico 22" sheetId="141" r:id="rId23"/>
    <sheet name="Gráfico 23" sheetId="6" r:id="rId24"/>
    <sheet name="Tabela" sheetId="233" r:id="rId25"/>
  </sheets>
  <definedNames>
    <definedName name="_xlnm._FilterDatabase" localSheetId="20" hidden="1">'Gráfico 20'!#REF!</definedName>
    <definedName name="Absc_graph" localSheetId="20">INDIRECT(#REF!)</definedName>
    <definedName name="Absc_graph">INDIRECT(#REF!)</definedName>
    <definedName name="comercial_publico0" localSheetId="20">OFFSET(#REF!,,,COUNTA(#REF!)-3,1)</definedName>
    <definedName name="comercial_publico0">OFFSET(#REF!,,,COUNTA(#REF!)-3,1)</definedName>
    <definedName name="comercial_publico1" localSheetId="20">OFFSET(#REF!,,,COUNTA(#REF!)-1,1)</definedName>
    <definedName name="comercial_publico1">OFFSET(#REF!,,,COUNTA(#REF!)-1,1)</definedName>
    <definedName name="comercial_publico2" localSheetId="20">OFFSET(#REF!,,,COUNTA(#REF!)-1,1)</definedName>
    <definedName name="comercial_publico2">OFFSET(#REF!,,,COUNTA(#REF!)-1,1)</definedName>
    <definedName name="comercial_publico3" localSheetId="20">OFFSET(#REF!,,,COUNTA(#REF!)-1,1)</definedName>
    <definedName name="comercial_publico3">OFFSET(#REF!,,,COUNTA(#REF!)-1,1)</definedName>
    <definedName name="comercial_publico4" localSheetId="20">OFFSET(#REF!,,,COUNTA(#REF!)-1,1)</definedName>
    <definedName name="comercial_publico4">OFFSET(#REF!,,,COUNTA(#REF!)-1,1)</definedName>
    <definedName name="comercial_publico5" localSheetId="20">OFFSET(#REF!,,,COUNTA(#REF!)-1,1)</definedName>
    <definedName name="comercial_publico5">OFFSET(#REF!,,,COUNTA(#REF!)-1,1)</definedName>
    <definedName name="comercial_publico6" localSheetId="20">OFFSET(#REF!,,,COUNTA(#REF!)-1,1)</definedName>
    <definedName name="comercial_publico6">OFFSET(#REF!,,,COUNTA(#REF!)-1,1)</definedName>
    <definedName name="Companies" localSheetId="20">#REF!</definedName>
    <definedName name="Companies">#REF!</definedName>
    <definedName name="Countries" localSheetId="20">#REF!</definedName>
    <definedName name="Countries">#REF!</definedName>
    <definedName name="Delta" localSheetId="20">#REF!</definedName>
    <definedName name="Delta">#REF!</definedName>
    <definedName name="Indicators" localSheetId="20">#REF!</definedName>
    <definedName name="Indicators">#REF!</definedName>
    <definedName name="LASTYR" localSheetId="20">#REF!</definedName>
    <definedName name="LASTYR">#REF!</definedName>
    <definedName name="NPS" localSheetId="20">#REF!</definedName>
    <definedName name="NPS">#REF!</definedName>
    <definedName name="Ord_graph" localSheetId="20">INDIRECT(#REF!)</definedName>
    <definedName name="Ord_graph">INDIRECT(#REF!)</definedName>
    <definedName name="Region" localSheetId="20">#REF!</definedName>
    <definedName name="Region">#REF!</definedName>
    <definedName name="Report_type" localSheetId="20">#REF!</definedName>
    <definedName name="Report_type">#REF!</definedName>
    <definedName name="SDS" localSheetId="20">#REF!</definedName>
    <definedName name="SDS">#REF!</definedName>
    <definedName name="taxa_sucateamento" localSheetId="20">#REF!</definedName>
    <definedName name="taxa_sucateamento">#REF!</definedName>
    <definedName name="TO" localSheetId="20">INDIRECT(#REF!)</definedName>
    <definedName name="TO">INDIRECT(#REF!)</definedName>
    <definedName name="Type" localSheetId="20">#REF!</definedName>
    <definedName name="Type">#REF!</definedName>
    <definedName name="Vendas" localSheetId="20">#REF!</definedName>
    <definedName name="Venda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246" l="1"/>
  <c r="F23" i="246"/>
  <c r="F21" i="246"/>
  <c r="D24" i="246"/>
  <c r="E24" i="246" l="1"/>
  <c r="F24" i="246" s="1"/>
  <c r="K26" i="6"/>
  <c r="K27" i="6"/>
  <c r="H21" i="141"/>
  <c r="E40" i="232" l="1"/>
  <c r="E47" i="232"/>
  <c r="E46" i="232"/>
  <c r="E45" i="232"/>
  <c r="E44" i="232"/>
  <c r="E43" i="232"/>
  <c r="E42" i="232"/>
  <c r="E41" i="232"/>
  <c r="C31" i="228"/>
  <c r="C30" i="228"/>
  <c r="C29" i="228"/>
  <c r="C28" i="228"/>
  <c r="C27" i="228"/>
  <c r="C26" i="228"/>
  <c r="C25" i="228"/>
  <c r="C24" i="228"/>
  <c r="C23" i="228"/>
  <c r="B21" i="6"/>
  <c r="C21" i="6" s="1"/>
  <c r="B22" i="6"/>
  <c r="C22" i="6" s="1"/>
  <c r="E48" i="232" l="1"/>
</calcChain>
</file>

<file path=xl/sharedStrings.xml><?xml version="1.0" encoding="utf-8"?>
<sst xmlns="http://schemas.openxmlformats.org/spreadsheetml/2006/main" count="383" uniqueCount="252">
  <si>
    <t xml:space="preserve">   Elaborado pela Secretaria de Estado de Desenvolvimento Econômico de Minas Gerais - Diretoria de Energia</t>
  </si>
  <si>
    <t>Índice</t>
  </si>
  <si>
    <t>Gráfico 1 - Emissões e remoções de GEE</t>
  </si>
  <si>
    <t>Gráfico 2 - Emissão efetiva por categoria emissora de processos industriais</t>
  </si>
  <si>
    <t>Gráfico 3 - Distribuição das emissões por subcategoria de processos industriais (2015-2023)</t>
  </si>
  <si>
    <t>Gráfico 4 - Consumo de energia elétrica total de Minas Gerais (2015-2024)</t>
  </si>
  <si>
    <t>Gráfico 5 - Distribuição do consumo de energia elétrica por setor (Brasil x Minas Gerais, 2015-2024)</t>
  </si>
  <si>
    <t>Gráfico 6 - Ranking dos principais consumidores de eletricidade no setor industrial (2024)</t>
  </si>
  <si>
    <t>Gráfico 7 - Fluxo energia elétrica em Minas Gerais em GWh (2024)</t>
  </si>
  <si>
    <t>Gráfico 8 - Evolução do consumo industrial por setor (2015-2024)</t>
  </si>
  <si>
    <t>Gráfico 9 - Estrutura do consumo industrial de eletricidade (2024)</t>
  </si>
  <si>
    <t>Gráfico 10 - PIB Estadual (valor adicionado a preços básicos) - indústria (preços de 2010)</t>
  </si>
  <si>
    <t>Gráfico 11 - Consumo elétrico e valor adicionado das indústrias em Minas Gerais</t>
  </si>
  <si>
    <t>Gráfico 12 - Evolução intensidade elétrica MG x Brasil (MWh/10³R$[2010])</t>
  </si>
  <si>
    <t>Gráfico 13 - Matriz elétrica da indústria da mineração (TWh)</t>
  </si>
  <si>
    <t>Gráfico 14 - Evolução das emissões de gases do efeito estufa em toneladas de carbono (tCO2e) na indústria de metais - Minas Gerais</t>
  </si>
  <si>
    <t>Gráfico 15 - Capacidade instalada em autoprodutores na indústria de metais</t>
  </si>
  <si>
    <t>Gráfico 16 - Capacidade instalada em autoprodutores na indústria de minerais</t>
  </si>
  <si>
    <t>Gráfico 17 - Evolução da emissão de gases do efeito estufa na indústria do cimento em Minas Gerais (tCO2e)</t>
  </si>
  <si>
    <t>Gráfico 18 - Capacidade instalada em autoprodutores na indústria de cimento (MW)</t>
  </si>
  <si>
    <t>Gráfico 19 - Evolução da emissão de gases de efeito estufa na indústria química em Minas Gerais (tCO2e)</t>
  </si>
  <si>
    <t>Gráfico 20 - Investimento por subprograma do PEE</t>
  </si>
  <si>
    <t>Gráfico 21 - Economia de energia proporcionada pelos projetos de eficiência realizados viabilizados pela Cemig (GWh)</t>
  </si>
  <si>
    <t>Gráfico 22 - Evolução desembolsos com eficiência energética pelo BDMG (R$ milhões)</t>
  </si>
  <si>
    <t>Gráfico 23 - Comparação nacional da participação das fontes renováveis na Oferta Interna de Energia (OIE)</t>
  </si>
  <si>
    <t>Tabela - Consumo histórico desagregado dos principais consumidores no setor industrial (MWh)</t>
  </si>
  <si>
    <t>Gráfico 1 - Emissões e remoções de Gases de Efeito Estufa  MtCO₂e (GWP-AR5)</t>
  </si>
  <si>
    <t>&gt;&gt; Sumário</t>
  </si>
  <si>
    <t>Fonte: SEEG, Observatório do Clima, 2024/v12.0. Elaboração: SEDE/MG - DIEN</t>
  </si>
  <si>
    <t>AUXILIAR DO GRÁFICO</t>
  </si>
  <si>
    <t>Agropecuária</t>
  </si>
  <si>
    <t>Energia</t>
  </si>
  <si>
    <t>Mudança de Uso da Terra e Floresta</t>
  </si>
  <si>
    <t>Processos Industriais</t>
  </si>
  <si>
    <t>Resíduos</t>
  </si>
  <si>
    <t>Remoção</t>
  </si>
  <si>
    <t>Emissões Líquidas</t>
  </si>
  <si>
    <t>Unidade: Mt</t>
  </si>
  <si>
    <t>Gráfico 2 - Emissão Efetiva por Categoria Emissora de Processos Industriais (MtCO₂e)-  GWP-AR5</t>
  </si>
  <si>
    <t>Indústria química</t>
  </si>
  <si>
    <t>Produção de metais</t>
  </si>
  <si>
    <t>Produtos minerais</t>
  </si>
  <si>
    <t>Unidade: CO2e (Mt) GTP-AR5</t>
  </si>
  <si>
    <t>Gráfico 3 - Distribuição das Emissões por Subcategoria de Processos Industriais (2015-2023) -  (MtCO₂e)-  GWP-AR5</t>
  </si>
  <si>
    <t>Fonte: SEEG, Observatório do Clima, 2024/v12.0. Elaboração: SEDE/MG - DIEN.</t>
  </si>
  <si>
    <t>Produção de amônia</t>
  </si>
  <si>
    <t>Produção de alumínio</t>
  </si>
  <si>
    <t xml:space="preserve"> -     </t>
  </si>
  <si>
    <t>Produção de ferro gusa e aço</t>
  </si>
  <si>
    <t>Produção de ferroligas</t>
  </si>
  <si>
    <t>Produção de magnésio</t>
  </si>
  <si>
    <t>Produção de cal</t>
  </si>
  <si>
    <t>Produção de cimento</t>
  </si>
  <si>
    <t>Unidade: CO2e (Mt) GTP-AR6</t>
  </si>
  <si>
    <t xml:space="preserve">Gráfico 4 - Consumo de energia elétrica total de Minas Gerais em MWh (2015-2024) </t>
  </si>
  <si>
    <t xml:space="preserve">Fonte: EPE, 2025. Elaboração: SEDE/MG – DIEN. </t>
  </si>
  <si>
    <t>Ano</t>
  </si>
  <si>
    <t>Consumo(MWh)</t>
  </si>
  <si>
    <t>Variação (%)</t>
  </si>
  <si>
    <t>Unidade: Consumo (MW/h)</t>
  </si>
  <si>
    <t>Gráfico 5 -  Distribuição do consumo de energia elétrica por setor (Brasil x Minas Gerais, 2015-2024) - %</t>
  </si>
  <si>
    <t>Minas Gerais (%)</t>
  </si>
  <si>
    <t>Brasil (%)</t>
  </si>
  <si>
    <t>Comercial</t>
  </si>
  <si>
    <t>Consumo próprio</t>
  </si>
  <si>
    <t>Industrial</t>
  </si>
  <si>
    <t>Residencial</t>
  </si>
  <si>
    <t>Rural</t>
  </si>
  <si>
    <t>Público</t>
  </si>
  <si>
    <t>Unidade: Participação (%)</t>
  </si>
  <si>
    <t>DADOS</t>
  </si>
  <si>
    <t>Comercial (MWh)</t>
  </si>
  <si>
    <t>Consumo próprio (MWh)</t>
  </si>
  <si>
    <t>Iluminação pública (MWh)</t>
  </si>
  <si>
    <t>Industrial (MWh)</t>
  </si>
  <si>
    <t>Poder público (MWh)</t>
  </si>
  <si>
    <t>Residencial (MWh)</t>
  </si>
  <si>
    <t>Rural (MWh)</t>
  </si>
  <si>
    <t>Serviço público (MWh)</t>
  </si>
  <si>
    <t>Total (2015-2024) (MWh)</t>
  </si>
  <si>
    <t>MG</t>
  </si>
  <si>
    <t>BR</t>
  </si>
  <si>
    <t>Gráfico 6 - Ranking dos principais consumidores de eletricidade no setor industrial (2024) - GWh</t>
  </si>
  <si>
    <t xml:space="preserve">Fonte: EPE, 2025 Elaboração: SEDE/MG – DIEN. </t>
  </si>
  <si>
    <t>Estado</t>
  </si>
  <si>
    <t>Consumo</t>
  </si>
  <si>
    <t>GO</t>
  </si>
  <si>
    <t>MA</t>
  </si>
  <si>
    <t>RJ</t>
  </si>
  <si>
    <t>BA</t>
  </si>
  <si>
    <t>RS</t>
  </si>
  <si>
    <t>SC</t>
  </si>
  <si>
    <t>PA</t>
  </si>
  <si>
    <t>PR</t>
  </si>
  <si>
    <t>SP</t>
  </si>
  <si>
    <t>Unidade: Consumo (GWh)</t>
  </si>
  <si>
    <t>Tipo de geração</t>
  </si>
  <si>
    <t>Geração (GWh)</t>
  </si>
  <si>
    <t>Tipo</t>
  </si>
  <si>
    <t>Setor de consumo</t>
  </si>
  <si>
    <t>Consumo (GWh)</t>
  </si>
  <si>
    <t>Hidráulica</t>
  </si>
  <si>
    <t>Renovável</t>
  </si>
  <si>
    <t>Eólica</t>
  </si>
  <si>
    <t>Solar</t>
  </si>
  <si>
    <t>Bagaço de Cana</t>
  </si>
  <si>
    <t>Poder Público</t>
  </si>
  <si>
    <t>Licor Preto</t>
  </si>
  <si>
    <t>Consumo Próprio</t>
  </si>
  <si>
    <t>Lenha</t>
  </si>
  <si>
    <t>Iluminação Pública</t>
  </si>
  <si>
    <t>Outras Renováveis</t>
  </si>
  <si>
    <t>Biodiesel</t>
  </si>
  <si>
    <t>Serviço Público</t>
  </si>
  <si>
    <t>Gás Natural</t>
  </si>
  <si>
    <t>Não Renovável</t>
  </si>
  <si>
    <t>Perdas Gerais</t>
  </si>
  <si>
    <t>Urânio</t>
  </si>
  <si>
    <t>Carvão Vapor</t>
  </si>
  <si>
    <t>Outras Não Renováveis</t>
  </si>
  <si>
    <t>Outras Secundárias</t>
  </si>
  <si>
    <t>Óleo Diesel</t>
  </si>
  <si>
    <t>Gás de Coqueria</t>
  </si>
  <si>
    <t>Óleo Combustível</t>
  </si>
  <si>
    <t>Unidade: GWh</t>
  </si>
  <si>
    <t>Gráfico 8 - Evolução do consumo industrial por setor em MW/h (2015-2024)</t>
  </si>
  <si>
    <t>Fonte: EPE, 2025. Elaboração: SEDE/MG - DIEN.</t>
  </si>
  <si>
    <t>Mineração</t>
  </si>
  <si>
    <t>Minerais Não-Metálicos</t>
  </si>
  <si>
    <t>Metalurgia</t>
  </si>
  <si>
    <t>Química</t>
  </si>
  <si>
    <t>Alimentos</t>
  </si>
  <si>
    <t>Borracha &amp; Plástico</t>
  </si>
  <si>
    <t>Papel &amp; Celulose</t>
  </si>
  <si>
    <t>Demais Setores</t>
  </si>
  <si>
    <t>Total</t>
  </si>
  <si>
    <t>Unidade Consumo: MW/h</t>
  </si>
  <si>
    <t>Gráfico 9 -  Estrutura do consumo industrial de eletricidade (2024) - %</t>
  </si>
  <si>
    <t>Setor Industrial</t>
  </si>
  <si>
    <t>Participação (%)</t>
  </si>
  <si>
    <t>Consumo (MW/h)</t>
  </si>
  <si>
    <t>Papel e Celulose</t>
  </si>
  <si>
    <t>Etiquetas de fila</t>
  </si>
  <si>
    <t>05 - EXTRAÇÃO DE CARVÃO MINERAL</t>
  </si>
  <si>
    <t>06 - EXTRAÇÃO DE PETRÓLEO E GÁS NATURAL</t>
  </si>
  <si>
    <t>07 - EXTRAÇÃO DE MINERAIS METÁLICOS</t>
  </si>
  <si>
    <t>08 - EXTRAÇÃO DE MINERAIS NÃO-METÁLICOS</t>
  </si>
  <si>
    <t>09 - ATIVIDADES DE APOIO À EXTRAÇÃO DE MINERAIS</t>
  </si>
  <si>
    <t>10 - FABRICAÇÃO DE PRODUTOS ALIMENTÍCIOS</t>
  </si>
  <si>
    <t>11 - FABRICAÇÃO DE BEBIDAS</t>
  </si>
  <si>
    <t>12 - FABRICAÇÃO DE PRODUTOS DO FUMO</t>
  </si>
  <si>
    <t>13 - FABRICAÇÃO DE PRODUTOS TÊXTEIS</t>
  </si>
  <si>
    <t>14 - CONFECÇÃO DE ARTIGOS DO VESTUÁRIO E ACESSÓRIOS</t>
  </si>
  <si>
    <t>15 - PREPARAÇÃO DE COUROS E FABRICAÇÃO DE ARTEFATOS DE COURO, ARTIGOS PARA VIAGEM E CALÇADOS</t>
  </si>
  <si>
    <t>16 - FABRICAÇÃO DE PRODUTOS DE MADEIRA</t>
  </si>
  <si>
    <t>18 - IMPRESSÃO E REPRODUÇÃO DE GRAVAÇÕES</t>
  </si>
  <si>
    <t>19 - FABRICAÇÃO DE COQUE, DE PRODUTOS DERIVADOS DO PETRÓLEO E DE BIOCOMBUSTÍVEIS</t>
  </si>
  <si>
    <t>20 - FABRICAÇÃO DE PRODUTOS QUÍMICOS</t>
  </si>
  <si>
    <t>21 - FABRICAÇÃO DE PRODUTOS FARMOQUÍMICOS E FARMACÊUTICOS</t>
  </si>
  <si>
    <t>22 - FABRICAÇÃO DE PRODUTOS DE BORRACHA E DE MATERIAL PLÁSTICO</t>
  </si>
  <si>
    <t>23 - FABRICAÇÃO DE PRODUTOS DE MINERAIS NÃO-METÁLICOS</t>
  </si>
  <si>
    <t>24 - METALURGIA</t>
  </si>
  <si>
    <t>25 - FABRICAÇÃO DE PRODUTOS DE METAL, EXCETO MÁQUINAS E EQUIPAMENTOS</t>
  </si>
  <si>
    <t>26 - FABRICAÇÃO DE EQUIPAMENTOS DE INFORMÁTICA, PRODUTOS ELETRÔNICOS E ÓPTICOS</t>
  </si>
  <si>
    <t>27 - FABRICAÇÃO DE MÁQUINAS, APARELHOS E MATERIAIS ELÉTRICOS</t>
  </si>
  <si>
    <t>28 - FABRICAÇÃO DE MÁQUINAS E EQUIPAMENTOS</t>
  </si>
  <si>
    <t>29 - FABRICAÇÃO DE VEÍCULOS AUTOMOTORES, REBOQUES E CARROCERIAS</t>
  </si>
  <si>
    <t>30 - FABRICAÇÃO DE OUTROS EQUIPAMENTOS DE TRANSPORTE, EXCETO VEÍCULOS AUTOMOTORES</t>
  </si>
  <si>
    <t>31 - FABRICAÇÃO DE MÓVEIS</t>
  </si>
  <si>
    <t>32 - FABRICAÇÃO DE PRODUTOS DIVERSOS</t>
  </si>
  <si>
    <t>33 - MANUTENÇÃO, REPARAÇÃO E INSTALAÇÃO DE MÁQUINAS E EQUIPAMENTOS</t>
  </si>
  <si>
    <t>35 - ELETRICIDADE, GÁS E OUTRAS UTILIDADES</t>
  </si>
  <si>
    <t>36 - CAPTAÇÃO, TRATAMENTO E DISTRIBUIÇÃO DE ÁGUA</t>
  </si>
  <si>
    <t>38 - COLETA, TRATAMENTO E DISPOSIÇÃO DE RESÍDUOS; RECUPERAÇÃO DE MATERIAIS</t>
  </si>
  <si>
    <t>41 - CONSTRUÇÃO DE EDIFÍCIOS</t>
  </si>
  <si>
    <t>42 - OBRAS DE INFRA-ESTRUTURA</t>
  </si>
  <si>
    <t>43 - SERVIÇOS ESPECIALIZADOS PARA CONSTRUÇÃO</t>
  </si>
  <si>
    <t xml:space="preserve">Total consumo Industria ano </t>
  </si>
  <si>
    <t>Gráfico 10 - PIB Estadual (valor adicionado a preços básicos) - indústria (preços de 2010) - R$</t>
  </si>
  <si>
    <t xml:space="preserve">Fonte: IPEADATA, 2025. Elaboração: SEDE/MG – DIEN. </t>
  </si>
  <si>
    <t>Unidade: R$ (milhões)</t>
  </si>
  <si>
    <t xml:space="preserve">Gráfico 11 - Consumo Elétrico e Valor Adicionado das Indústrias em Minas Gerais </t>
  </si>
  <si>
    <t>Fonte: EPE (2025); IBGE (2025); FJP (2025). Elaboração: SEDE/MG - DIEN.</t>
  </si>
  <si>
    <t>Índice Consumo final elétrico industrial</t>
  </si>
  <si>
    <t>Índice VA bruto industrial</t>
  </si>
  <si>
    <t>Índice Intensidade Elétrica</t>
  </si>
  <si>
    <t>Consumo final elétrico industrial (MW/h)</t>
  </si>
  <si>
    <t xml:space="preserve">VA bruto industrial (10³ R$ [2010]) </t>
  </si>
  <si>
    <t xml:space="preserve">Intensidade Elétrica (MWh/10³ R$ [2010]) </t>
  </si>
  <si>
    <t xml:space="preserve">Gráfico 12 - Evolução Intensidade Elétrica MG x Brasil (MWh/10³ R$ [2010]) </t>
  </si>
  <si>
    <t>Minas Gerais</t>
  </si>
  <si>
    <t>Brasil</t>
  </si>
  <si>
    <t>Unidade: MWh/10³ R$ [2010]</t>
  </si>
  <si>
    <t>Gráfico 13 -  Composição da Geração de Energia Elétrica por Fonte na Indústria da Mineração (%)</t>
  </si>
  <si>
    <t>Fonte: Plano Estadual de Mineração de Minas Gerais, 2025.  Elaboração: SEDE/MG - DIEN.</t>
  </si>
  <si>
    <t>Eletricidade Hidráulica</t>
  </si>
  <si>
    <t>Carvão Mineral</t>
  </si>
  <si>
    <t>Unidade: %</t>
  </si>
  <si>
    <t>Tabela 14 - Evolução das Emissões de Gases do Efeito Estufa na indústria de metais – Minas Gerais  - MCO2e t GWP-AR5</t>
  </si>
  <si>
    <t>Unidade: CO2e (t)</t>
  </si>
  <si>
    <t>Gráfico 15 -  Capacidade Instalada em Autoprodutores na Indústria de Metais (MW)</t>
  </si>
  <si>
    <t>HIDRO</t>
  </si>
  <si>
    <t>TERMO</t>
  </si>
  <si>
    <t>FERRO-GUSA E AÇO</t>
  </si>
  <si>
    <t>FERRO-LIGAS</t>
  </si>
  <si>
    <t>Unidade: MW</t>
  </si>
  <si>
    <t>Gráfico 16 - Capacidade Instalada em Autoprodutores na Indústria de Minerais (MW)</t>
  </si>
  <si>
    <t>SOLAR</t>
  </si>
  <si>
    <t>MINERAÇÃO</t>
  </si>
  <si>
    <t>NÃO-FERROSOS</t>
  </si>
  <si>
    <t xml:space="preserve">Gráfico 17 - Evolução da Emissão de Gases do Efeito Estufa na Indústria do Cimento em Minas Gerais em (tCO₂e) </t>
  </si>
  <si>
    <t xml:space="preserve">Produção de cimento </t>
  </si>
  <si>
    <t xml:space="preserve">Gráfico 18 -  Capacidade Instalada em Autoprodutores na Indústria de Cimento (MW) </t>
  </si>
  <si>
    <t>TOTAL</t>
  </si>
  <si>
    <t>Capacidade Instalada (MW)</t>
  </si>
  <si>
    <t>Porcentagem (%)</t>
  </si>
  <si>
    <t>Gráfico 19 - Evolução da Emissão de Gases do Efeito Estufa na Indústria da Química em Minas Gerais - (MtCO₂e)</t>
  </si>
  <si>
    <t>Gráfico 20 - Investimento por Subprograma do Programa de Eficiência Energética (PEE) em milhões R$</t>
  </si>
  <si>
    <t>Fonte: CEMIG, 2025 Elaboração SEDE/MG - DIEN.</t>
  </si>
  <si>
    <t>Investimentos</t>
  </si>
  <si>
    <t>Cemig nos Hospitais</t>
  </si>
  <si>
    <t>Cemig nas Cidades</t>
  </si>
  <si>
    <t>Chamada Pública</t>
  </si>
  <si>
    <t>Cemig nas Escolas</t>
  </si>
  <si>
    <t xml:space="preserve">Cemig nas Comunidades </t>
  </si>
  <si>
    <t>Cemig no Campo</t>
  </si>
  <si>
    <t>Contrato de Desempenho</t>
  </si>
  <si>
    <t>Unidade: R$ (Milhões)</t>
  </si>
  <si>
    <t xml:space="preserve">Gráfico 21 - Economia de energia proporcionada pelos projetos de eficiência viabilizados pela Cemig (GWh) </t>
  </si>
  <si>
    <t>Fonte: MRV Climático, 2025. Elaboração: SEDE/MG - DIEN.</t>
  </si>
  <si>
    <t>1º Trimestre</t>
  </si>
  <si>
    <t>2º Trimestre</t>
  </si>
  <si>
    <t>3º Trimestre</t>
  </si>
  <si>
    <t>4º Trimestre</t>
  </si>
  <si>
    <t>Soma</t>
  </si>
  <si>
    <t>Gráfico 22 -  Evolução desembolsos com eficiência energética pelo BDMG (R$ milhões)</t>
  </si>
  <si>
    <t>Fonte: BDMG, 2019-2024 Elaboração: SEDE/MG - DIEN.</t>
  </si>
  <si>
    <t>Eficiência Energética</t>
  </si>
  <si>
    <t>Gráfico 23 - Comparação internacional da participação das fontes renováveis na Oferta Interna de Energia (OIE) - %</t>
  </si>
  <si>
    <t>Renováveis</t>
  </si>
  <si>
    <t>Não-renováveis</t>
  </si>
  <si>
    <t xml:space="preserve">Brasil </t>
  </si>
  <si>
    <t xml:space="preserve">Eólica </t>
  </si>
  <si>
    <t xml:space="preserve">Biomassa </t>
  </si>
  <si>
    <t xml:space="preserve">Gás Natural </t>
  </si>
  <si>
    <t xml:space="preserve">Derivados do petroleo </t>
  </si>
  <si>
    <t xml:space="preserve">Carvão </t>
  </si>
  <si>
    <t xml:space="preserve">Nuclear </t>
  </si>
  <si>
    <t xml:space="preserve">Total </t>
  </si>
  <si>
    <t>% Renovável</t>
  </si>
  <si>
    <t>Tabela - Consumo histórico dessagregado dos princpais consumidores no setor industrial (MWh)</t>
  </si>
  <si>
    <t>Unidade: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</si>
</sst>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3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%"/>
    <numFmt numFmtId="165" formatCode="0.0"/>
    <numFmt numFmtId="166" formatCode="_(&quot;R$ &quot;* #,##0.00_);_(&quot;R$ &quot;* \(#,##0.00\);_(&quot;R$ &quot;* &quot;-&quot;??_);_(@_)"/>
    <numFmt numFmtId="167" formatCode="_-* #,##0.00\ _€_-;\-* #,##0.00\ _€_-;_-* &quot;-&quot;??\ _€_-;_-@_-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  <numFmt numFmtId="171" formatCode="_-* #,##0.00\ &quot;€&quot;_-;\-* #,##0.00\ &quot;€&quot;_-;_-* &quot;-&quot;??\ &quot;€&quot;_-;_-@_-"/>
    <numFmt numFmtId="172" formatCode="#,##0.00\ &quot;F&quot;;[Red]\-#,##0.00\ &quot;F&quot;"/>
    <numFmt numFmtId="173" formatCode="#,##0.0_)"/>
    <numFmt numFmtId="174" formatCode="@\ *."/>
    <numFmt numFmtId="175" formatCode="\ \ \ \ \ \ \ \ \ \ @\ *."/>
    <numFmt numFmtId="176" formatCode="\ \ \ \ \ \ \ \ \ \ \ \ @\ *."/>
    <numFmt numFmtId="177" formatCode="\ \ \ \ \ \ \ \ \ \ \ \ @"/>
    <numFmt numFmtId="178" formatCode="\ \ \ \ \ \ \ \ \ \ \ \ \ @\ *."/>
    <numFmt numFmtId="179" formatCode="\ @\ *."/>
    <numFmt numFmtId="180" formatCode="\ @"/>
    <numFmt numFmtId="181" formatCode="\ \ @\ *."/>
    <numFmt numFmtId="182" formatCode="\ \ @"/>
    <numFmt numFmtId="183" formatCode="\ \ \ @\ *."/>
    <numFmt numFmtId="184" formatCode="\ \ \ @"/>
    <numFmt numFmtId="185" formatCode="\ \ \ \ @\ *."/>
    <numFmt numFmtId="186" formatCode="\ \ \ \ @"/>
    <numFmt numFmtId="187" formatCode="\ \ \ \ \ \ @\ *."/>
    <numFmt numFmtId="188" formatCode="\ \ \ \ \ \ @"/>
    <numFmt numFmtId="189" formatCode="\ \ \ \ \ \ \ @\ *."/>
    <numFmt numFmtId="190" formatCode="\ \ \ \ \ \ \ \ \ @\ *."/>
    <numFmt numFmtId="191" formatCode="\ \ \ \ \ \ \ \ \ @"/>
    <numFmt numFmtId="192" formatCode="#,##0.0_i"/>
    <numFmt numFmtId="193" formatCode="#\ ###\ ##0;&quot;-&quot;#\ ###\ ##0"/>
    <numFmt numFmtId="194" formatCode="_-* #,##0.00\ &quot;DM&quot;_-;\-* #,##0.00\ &quot;DM&quot;_-;_-* &quot;-&quot;??\ &quot;DM&quot;_-;_-@_-"/>
    <numFmt numFmtId="195" formatCode="#,##0.00\ [$€];[Red]\-#,##0.00\ [$€]"/>
    <numFmt numFmtId="196" formatCode="_(&quot;₡&quot;* #,##0.00_);_(&quot;₡&quot;* \(#,##0.00\);_(&quot;₡&quot;* &quot;-&quot;??_);_(@_)"/>
    <numFmt numFmtId="197" formatCode="0_)"/>
    <numFmt numFmtId="198" formatCode="0.0_)"/>
    <numFmt numFmtId="199" formatCode="_-* #,##0.00\ _E_s_c_._-;\-* #,##0.00\ _E_s_c_._-;_-* \-??\ _E_s_c_._-;_-@_-"/>
    <numFmt numFmtId="200" formatCode="_-* #,##0_-;\-* #,##0_-;_-* &quot;-&quot;??_-;_-@_-"/>
    <numFmt numFmtId="201" formatCode="0.0000"/>
    <numFmt numFmtId="202" formatCode="#,##0.0000"/>
    <numFmt numFmtId="203" formatCode="0.00000"/>
  </numFmts>
  <fonts count="89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Graphik Light"/>
      <family val="2"/>
    </font>
    <font>
      <b/>
      <sz val="11"/>
      <color theme="0"/>
      <name val="Calibri Light"/>
      <family val="2"/>
      <scheme val="major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Courier"/>
      <family val="3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2"/>
      <name val="Times New Roman"/>
      <family val="1"/>
    </font>
    <font>
      <sz val="12"/>
      <name val="Times New Roman"/>
      <family val="1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rgb="FF3F3F3F"/>
      <name val="Calibri"/>
      <family val="2"/>
      <scheme val="minor"/>
    </font>
    <font>
      <sz val="11"/>
      <color indexed="8"/>
      <name val="Calibri"/>
      <family val="2"/>
    </font>
    <font>
      <sz val="10"/>
      <name val="Geneva"/>
      <family val="2"/>
    </font>
    <font>
      <u/>
      <sz val="10"/>
      <color indexed="12"/>
      <name val="Geneva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MS Sans Serif"/>
      <family val="2"/>
    </font>
    <font>
      <b/>
      <sz val="9"/>
      <name val="Times New Roman"/>
      <family val="1"/>
    </font>
    <font>
      <u/>
      <sz val="10"/>
      <color indexed="12"/>
      <name val="MS Sans Serif"/>
      <family val="2"/>
    </font>
    <font>
      <sz val="7"/>
      <name val="Arial"/>
      <family val="2"/>
    </font>
    <font>
      <sz val="9"/>
      <name val="Times New Roman"/>
      <family val="1"/>
    </font>
    <font>
      <b/>
      <sz val="8"/>
      <name val="Times New Roman"/>
      <family val="1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8"/>
      <name val="Arial"/>
      <family val="2"/>
    </font>
    <font>
      <sz val="7"/>
      <name val="Letter Gothic CE"/>
      <family val="3"/>
      <charset val="238"/>
    </font>
    <font>
      <sz val="10"/>
      <name val="Arial Cyr"/>
      <charset val="204"/>
    </font>
    <font>
      <sz val="11"/>
      <color indexed="9"/>
      <name val="Arial"/>
      <family val="2"/>
    </font>
    <font>
      <b/>
      <sz val="10"/>
      <color indexed="8"/>
      <name val="Helv"/>
    </font>
    <font>
      <b/>
      <sz val="11"/>
      <color indexed="52"/>
      <name val="Calibri"/>
      <family val="2"/>
    </font>
    <font>
      <u/>
      <sz val="10"/>
      <color indexed="2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5"/>
      <color indexed="12"/>
      <name val="Arial"/>
      <family val="2"/>
    </font>
    <font>
      <sz val="10"/>
      <color indexed="8"/>
      <name val="MS Sans Serif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ms Rmn"/>
    </font>
    <font>
      <sz val="6.5"/>
      <name val="Univers"/>
      <family val="2"/>
    </font>
    <font>
      <b/>
      <sz val="18"/>
      <color indexed="56"/>
      <name val="Cambria"/>
      <family val="2"/>
    </font>
    <font>
      <sz val="9.85"/>
      <color indexed="8"/>
      <name val="Times New Roman"/>
      <family val="1"/>
    </font>
    <font>
      <sz val="12"/>
      <name val="Courier"/>
      <family val="3"/>
    </font>
    <font>
      <sz val="10"/>
      <name val="MS Sans Serif"/>
      <family val="2"/>
    </font>
    <font>
      <sz val="10"/>
      <name val="Mangal"/>
      <family val="2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8"/>
      <color theme="1"/>
      <name val="Arial Narrow"/>
      <family val="2"/>
    </font>
    <font>
      <sz val="11"/>
      <color indexed="2"/>
      <name val="Calibri"/>
      <family val="2"/>
      <scheme val="minor"/>
    </font>
    <font>
      <b/>
      <sz val="18"/>
      <color theme="3"/>
      <name val="Cambria"/>
      <family val="2"/>
    </font>
    <font>
      <b/>
      <sz val="18"/>
      <color theme="3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sz val="11"/>
      <color theme="1"/>
      <name val="Calibri Light"/>
      <family val="2"/>
      <scheme val="major"/>
    </font>
    <font>
      <sz val="7"/>
      <name val="Verdana"/>
      <family val="2"/>
    </font>
    <font>
      <u/>
      <sz val="10"/>
      <color theme="10"/>
      <name val="Arial"/>
      <family val="2"/>
    </font>
    <font>
      <sz val="9"/>
      <color theme="1"/>
      <name val="Inconsolata"/>
      <family val="2"/>
    </font>
    <font>
      <b/>
      <sz val="20"/>
      <name val="Calibri"/>
      <family val="2"/>
      <scheme val="minor"/>
    </font>
    <font>
      <sz val="10"/>
      <color theme="1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scheme val="minor"/>
    </font>
    <font>
      <sz val="9"/>
      <color theme="1"/>
      <name val="Calibri"/>
      <family val="2"/>
      <scheme val="minor"/>
    </font>
    <font>
      <sz val="9"/>
      <color rgb="FF242424"/>
      <name val="Calibri"/>
      <scheme val="minor"/>
    </font>
    <font>
      <sz val="11"/>
      <color rgb="FF242424"/>
      <name val="Aptos Narrow"/>
      <charset val="1"/>
    </font>
  </fonts>
  <fills count="45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7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CEAED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5B9BD5"/>
      </patternFill>
    </fill>
    <fill>
      <patternFill patternType="solid">
        <fgColor rgb="FFF8F8F8"/>
        <bgColor rgb="FF000000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2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1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0" fillId="0" borderId="0"/>
    <xf numFmtId="0" fontId="12" fillId="0" borderId="0">
      <alignment vertical="center"/>
    </xf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4" fillId="0" borderId="0" applyFont="0" applyFill="0" applyBorder="0" applyAlignment="0" applyProtection="0">
      <alignment vertical="top"/>
    </xf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16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top"/>
    </xf>
    <xf numFmtId="0" fontId="14" fillId="0" borderId="0">
      <alignment vertical="center"/>
    </xf>
    <xf numFmtId="9" fontId="14" fillId="0" borderId="0" applyFont="0" applyFill="0" applyBorder="0" applyAlignment="0" applyProtection="0">
      <alignment vertical="top"/>
    </xf>
    <xf numFmtId="43" fontId="14" fillId="0" borderId="0" applyFont="0" applyFill="0" applyBorder="0" applyAlignment="0" applyProtection="0">
      <alignment vertical="top"/>
    </xf>
    <xf numFmtId="0" fontId="3" fillId="0" borderId="0"/>
    <xf numFmtId="9" fontId="3" fillId="0" borderId="0" applyFont="0" applyFill="0" applyBorder="0" applyAlignment="0" applyProtection="0"/>
    <xf numFmtId="0" fontId="14" fillId="0" borderId="0">
      <alignment vertical="top"/>
    </xf>
    <xf numFmtId="9" fontId="14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6" fillId="0" borderId="0" applyNumberFormat="0" applyFill="0" applyBorder="0" applyAlignment="0" applyProtection="0"/>
    <xf numFmtId="0" fontId="3" fillId="0" borderId="0"/>
    <xf numFmtId="167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43" fontId="14" fillId="0" borderId="0" applyFont="0" applyFill="0" applyBorder="0" applyAlignment="0" applyProtection="0">
      <alignment vertical="top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9" fillId="0" borderId="0">
      <alignment vertical="center"/>
    </xf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top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top"/>
    </xf>
    <xf numFmtId="43" fontId="14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>
      <alignment vertical="top"/>
    </xf>
    <xf numFmtId="0" fontId="10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4" fontId="27" fillId="0" borderId="0"/>
    <xf numFmtId="49" fontId="27" fillId="0" borderId="0"/>
    <xf numFmtId="175" fontId="27" fillId="0" borderId="0">
      <alignment horizontal="center"/>
    </xf>
    <xf numFmtId="176" fontId="27" fillId="0" borderId="0"/>
    <xf numFmtId="177" fontId="27" fillId="0" borderId="0"/>
    <xf numFmtId="178" fontId="27" fillId="0" borderId="0"/>
    <xf numFmtId="179" fontId="44" fillId="0" borderId="0"/>
    <xf numFmtId="179" fontId="27" fillId="0" borderId="0"/>
    <xf numFmtId="179" fontId="27" fillId="0" borderId="0"/>
    <xf numFmtId="180" fontId="44" fillId="0" borderId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43" fillId="18" borderId="0" applyNumberFormat="0" applyBorder="0" applyAlignment="0" applyProtection="0"/>
    <xf numFmtId="0" fontId="23" fillId="12" borderId="0" applyNumberFormat="0" applyBorder="0" applyAlignment="0" applyProtection="0"/>
    <xf numFmtId="0" fontId="43" fillId="19" borderId="0" applyNumberFormat="0" applyBorder="0" applyAlignment="0" applyProtection="0"/>
    <xf numFmtId="0" fontId="23" fillId="13" borderId="0" applyNumberFormat="0" applyBorder="0" applyAlignment="0" applyProtection="0"/>
    <xf numFmtId="0" fontId="43" fillId="20" borderId="0" applyNumberFormat="0" applyBorder="0" applyAlignment="0" applyProtection="0"/>
    <xf numFmtId="0" fontId="23" fillId="14" borderId="0" applyNumberFormat="0" applyBorder="0" applyAlignment="0" applyProtection="0"/>
    <xf numFmtId="0" fontId="43" fillId="17" borderId="0" applyNumberFormat="0" applyBorder="0" applyAlignment="0" applyProtection="0"/>
    <xf numFmtId="0" fontId="23" fillId="15" borderId="0" applyNumberFormat="0" applyBorder="0" applyAlignment="0" applyProtection="0"/>
    <xf numFmtId="0" fontId="43" fillId="16" borderId="0" applyNumberFormat="0" applyBorder="0" applyAlignment="0" applyProtection="0"/>
    <xf numFmtId="0" fontId="23" fillId="16" borderId="0" applyNumberFormat="0" applyBorder="0" applyAlignment="0" applyProtection="0"/>
    <xf numFmtId="0" fontId="43" fillId="20" borderId="0" applyNumberFormat="0" applyBorder="0" applyAlignment="0" applyProtection="0"/>
    <xf numFmtId="0" fontId="23" fillId="17" borderId="0" applyNumberFormat="0" applyBorder="0" applyAlignment="0" applyProtection="0"/>
    <xf numFmtId="181" fontId="31" fillId="0" borderId="0"/>
    <xf numFmtId="182" fontId="44" fillId="0" borderId="0"/>
    <xf numFmtId="49" fontId="32" fillId="0" borderId="1" applyNumberFormat="0" applyFont="0" applyFill="0" applyBorder="0" applyProtection="0">
      <alignment horizontal="left" vertical="center" indent="2"/>
    </xf>
    <xf numFmtId="49" fontId="32" fillId="0" borderId="1" applyNumberFormat="0" applyFont="0" applyFill="0" applyBorder="0" applyProtection="0">
      <alignment horizontal="left" vertical="center" indent="2"/>
    </xf>
    <xf numFmtId="183" fontId="27" fillId="0" borderId="0"/>
    <xf numFmtId="184" fontId="44" fillId="0" borderId="0"/>
    <xf numFmtId="184" fontId="27" fillId="0" borderId="0"/>
    <xf numFmtId="184" fontId="27" fillId="0" borderId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1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22" borderId="0" applyNumberFormat="0" applyBorder="0" applyAlignment="0" applyProtection="0"/>
    <xf numFmtId="0" fontId="43" fillId="16" borderId="0" applyNumberFormat="0" applyBorder="0" applyAlignment="0" applyProtection="0"/>
    <xf numFmtId="0" fontId="23" fillId="18" borderId="0" applyNumberFormat="0" applyBorder="0" applyAlignment="0" applyProtection="0"/>
    <xf numFmtId="0" fontId="43" fillId="19" borderId="0" applyNumberFormat="0" applyBorder="0" applyAlignment="0" applyProtection="0"/>
    <xf numFmtId="0" fontId="23" fillId="19" borderId="0" applyNumberFormat="0" applyBorder="0" applyAlignment="0" applyProtection="0"/>
    <xf numFmtId="0" fontId="43" fillId="23" borderId="0" applyNumberFormat="0" applyBorder="0" applyAlignment="0" applyProtection="0"/>
    <xf numFmtId="0" fontId="23" fillId="21" borderId="0" applyNumberFormat="0" applyBorder="0" applyAlignment="0" applyProtection="0"/>
    <xf numFmtId="0" fontId="43" fillId="13" borderId="0" applyNumberFormat="0" applyBorder="0" applyAlignment="0" applyProtection="0"/>
    <xf numFmtId="0" fontId="23" fillId="15" borderId="0" applyNumberFormat="0" applyBorder="0" applyAlignment="0" applyProtection="0"/>
    <xf numFmtId="0" fontId="43" fillId="16" borderId="0" applyNumberFormat="0" applyBorder="0" applyAlignment="0" applyProtection="0"/>
    <xf numFmtId="0" fontId="23" fillId="18" borderId="0" applyNumberFormat="0" applyBorder="0" applyAlignment="0" applyProtection="0"/>
    <xf numFmtId="0" fontId="43" fillId="20" borderId="0" applyNumberFormat="0" applyBorder="0" applyAlignment="0" applyProtection="0"/>
    <xf numFmtId="0" fontId="23" fillId="22" borderId="0" applyNumberFormat="0" applyBorder="0" applyAlignment="0" applyProtection="0"/>
    <xf numFmtId="185" fontId="31" fillId="0" borderId="0"/>
    <xf numFmtId="185" fontId="27" fillId="0" borderId="0"/>
    <xf numFmtId="185" fontId="27" fillId="0" borderId="0"/>
    <xf numFmtId="186" fontId="44" fillId="0" borderId="0"/>
    <xf numFmtId="49" fontId="32" fillId="0" borderId="7" applyNumberFormat="0" applyFont="0" applyFill="0" applyBorder="0" applyProtection="0">
      <alignment horizontal="left" vertical="center" indent="5"/>
    </xf>
    <xf numFmtId="0" fontId="45" fillId="0" borderId="0" applyNumberFormat="0" applyFont="0" applyFill="0" applyBorder="0" applyProtection="0">
      <alignment horizontal="left" vertical="center" indent="5"/>
    </xf>
    <xf numFmtId="49" fontId="32" fillId="0" borderId="7" applyNumberFormat="0" applyFont="0" applyFill="0" applyBorder="0" applyProtection="0">
      <alignment horizontal="left" vertical="center" indent="5"/>
    </xf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36" fillId="24" borderId="0" applyNumberFormat="0" applyBorder="0" applyAlignment="0" applyProtection="0"/>
    <xf numFmtId="0" fontId="36" fillId="19" borderId="0" applyNumberFormat="0" applyBorder="0" applyAlignment="0" applyProtection="0"/>
    <xf numFmtId="0" fontId="36" fillId="21" borderId="0" applyNumberFormat="0" applyBorder="0" applyAlignment="0" applyProtection="0"/>
    <xf numFmtId="0" fontId="36" fillId="25" borderId="0" applyNumberFormat="0" applyBorder="0" applyAlignment="0" applyProtection="0"/>
    <xf numFmtId="0" fontId="36" fillId="26" borderId="0" applyNumberFormat="0" applyBorder="0" applyAlignment="0" applyProtection="0"/>
    <xf numFmtId="0" fontId="36" fillId="27" borderId="0" applyNumberFormat="0" applyBorder="0" applyAlignment="0" applyProtection="0"/>
    <xf numFmtId="0" fontId="46" fillId="16" borderId="0" applyNumberFormat="0" applyBorder="0" applyAlignment="0" applyProtection="0"/>
    <xf numFmtId="0" fontId="36" fillId="24" borderId="0" applyNumberFormat="0" applyBorder="0" applyAlignment="0" applyProtection="0"/>
    <xf numFmtId="0" fontId="46" fillId="28" borderId="0" applyNumberFormat="0" applyBorder="0" applyAlignment="0" applyProtection="0"/>
    <xf numFmtId="0" fontId="36" fillId="19" borderId="0" applyNumberFormat="0" applyBorder="0" applyAlignment="0" applyProtection="0"/>
    <xf numFmtId="0" fontId="46" fillId="22" borderId="0" applyNumberFormat="0" applyBorder="0" applyAlignment="0" applyProtection="0"/>
    <xf numFmtId="0" fontId="36" fillId="21" borderId="0" applyNumberFormat="0" applyBorder="0" applyAlignment="0" applyProtection="0"/>
    <xf numFmtId="0" fontId="46" fillId="13" borderId="0" applyNumberFormat="0" applyBorder="0" applyAlignment="0" applyProtection="0"/>
    <xf numFmtId="0" fontId="36" fillId="25" borderId="0" applyNumberFormat="0" applyBorder="0" applyAlignment="0" applyProtection="0"/>
    <xf numFmtId="0" fontId="46" fillId="16" borderId="0" applyNumberFormat="0" applyBorder="0" applyAlignment="0" applyProtection="0"/>
    <xf numFmtId="0" fontId="36" fillId="26" borderId="0" applyNumberFormat="0" applyBorder="0" applyAlignment="0" applyProtection="0"/>
    <xf numFmtId="0" fontId="46" fillId="19" borderId="0" applyNumberFormat="0" applyBorder="0" applyAlignment="0" applyProtection="0"/>
    <xf numFmtId="0" fontId="36" fillId="27" borderId="0" applyNumberFormat="0" applyBorder="0" applyAlignment="0" applyProtection="0"/>
    <xf numFmtId="187" fontId="27" fillId="0" borderId="0"/>
    <xf numFmtId="187" fontId="27" fillId="0" borderId="0">
      <alignment horizontal="center"/>
    </xf>
    <xf numFmtId="187" fontId="27" fillId="0" borderId="0">
      <alignment horizontal="center"/>
    </xf>
    <xf numFmtId="188" fontId="27" fillId="0" borderId="0">
      <alignment horizontal="center"/>
    </xf>
    <xf numFmtId="189" fontId="27" fillId="0" borderId="0">
      <alignment horizontal="center"/>
    </xf>
    <xf numFmtId="190" fontId="27" fillId="0" borderId="0"/>
    <xf numFmtId="190" fontId="27" fillId="0" borderId="0">
      <alignment horizontal="center"/>
    </xf>
    <xf numFmtId="190" fontId="27" fillId="0" borderId="0">
      <alignment horizontal="center"/>
    </xf>
    <xf numFmtId="191" fontId="27" fillId="0" borderId="0">
      <alignment horizontal="center"/>
    </xf>
    <xf numFmtId="0" fontId="36" fillId="29" borderId="0" applyNumberFormat="0" applyBorder="0" applyAlignment="0" applyProtection="0"/>
    <xf numFmtId="0" fontId="36" fillId="30" borderId="0" applyNumberFormat="0" applyBorder="0" applyAlignment="0" applyProtection="0"/>
    <xf numFmtId="0" fontId="36" fillId="31" borderId="0" applyNumberFormat="0" applyBorder="0" applyAlignment="0" applyProtection="0"/>
    <xf numFmtId="0" fontId="36" fillId="25" borderId="0" applyNumberFormat="0" applyBorder="0" applyAlignment="0" applyProtection="0"/>
    <xf numFmtId="0" fontId="36" fillId="26" borderId="0" applyNumberFormat="0" applyBorder="0" applyAlignment="0" applyProtection="0"/>
    <xf numFmtId="0" fontId="36" fillId="28" borderId="0" applyNumberFormat="0" applyBorder="0" applyAlignment="0" applyProtection="0"/>
    <xf numFmtId="4" fontId="32" fillId="32" borderId="1">
      <alignment horizontal="right" vertical="center"/>
    </xf>
    <xf numFmtId="0" fontId="36" fillId="29" borderId="0" applyNumberFormat="0" applyBorder="0" applyAlignment="0" applyProtection="0"/>
    <xf numFmtId="0" fontId="36" fillId="30" borderId="0" applyNumberFormat="0" applyBorder="0" applyAlignment="0" applyProtection="0"/>
    <xf numFmtId="0" fontId="36" fillId="31" borderId="0" applyNumberFormat="0" applyBorder="0" applyAlignment="0" applyProtection="0"/>
    <xf numFmtId="0" fontId="36" fillId="25" borderId="0" applyNumberFormat="0" applyBorder="0" applyAlignment="0" applyProtection="0"/>
    <xf numFmtId="0" fontId="36" fillId="26" borderId="0" applyNumberFormat="0" applyBorder="0" applyAlignment="0" applyProtection="0"/>
    <xf numFmtId="0" fontId="36" fillId="28" borderId="0" applyNumberFormat="0" applyBorder="0" applyAlignment="0" applyProtection="0"/>
    <xf numFmtId="1" fontId="47" fillId="0" borderId="0">
      <alignment horizontal="left"/>
      <protection locked="0"/>
    </xf>
    <xf numFmtId="0" fontId="10" fillId="0" borderId="0" applyNumberFormat="0" applyFill="0" applyBorder="0" applyAlignment="0" applyProtection="0"/>
    <xf numFmtId="0" fontId="41" fillId="33" borderId="8" applyNumberFormat="0" applyAlignment="0" applyProtection="0"/>
    <xf numFmtId="173" fontId="31" fillId="0" borderId="0" applyAlignment="0" applyProtection="0"/>
    <xf numFmtId="173" fontId="31" fillId="0" borderId="0" applyAlignment="0" applyProtection="0"/>
    <xf numFmtId="0" fontId="40" fillId="13" borderId="0" applyNumberFormat="0" applyBorder="0" applyAlignment="0" applyProtection="0"/>
    <xf numFmtId="0" fontId="48" fillId="33" borderId="9" applyNumberFormat="0" applyAlignment="0" applyProtection="0"/>
    <xf numFmtId="4" fontId="29" fillId="0" borderId="4" applyFill="0" applyBorder="0" applyProtection="0">
      <alignment horizontal="right" vertical="center"/>
    </xf>
    <xf numFmtId="0" fontId="33" fillId="0" borderId="2" applyNumberFormat="0" applyBorder="0" applyProtection="0">
      <alignment horizontal="center"/>
    </xf>
    <xf numFmtId="0" fontId="33" fillId="0" borderId="2" applyNumberFormat="0" applyBorder="0" applyProtection="0">
      <alignment horizontal="center"/>
    </xf>
    <xf numFmtId="0" fontId="33" fillId="0" borderId="2" applyNumberFormat="0" applyBorder="0" applyProtection="0">
      <alignment horizontal="center"/>
    </xf>
    <xf numFmtId="0" fontId="48" fillId="33" borderId="9" applyNumberFormat="0" applyAlignment="0" applyProtection="0"/>
    <xf numFmtId="0" fontId="38" fillId="34" borderId="10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9" fillId="17" borderId="9" applyNumberFormat="0" applyAlignment="0" applyProtection="0"/>
    <xf numFmtId="0" fontId="35" fillId="0" borderId="12" applyNumberFormat="0" applyFill="0" applyAlignment="0" applyProtection="0"/>
    <xf numFmtId="0" fontId="42" fillId="0" borderId="0" applyNumberFormat="0" applyFill="0" applyBorder="0" applyAlignment="0" applyProtection="0"/>
    <xf numFmtId="171" fontId="23" fillId="0" borderId="0" applyFont="0" applyFill="0" applyBorder="0" applyAlignment="0" applyProtection="0"/>
    <xf numFmtId="195" fontId="10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0" fontId="42" fillId="0" borderId="0" applyNumberFormat="0" applyFill="0" applyBorder="0" applyAlignment="0" applyProtection="0"/>
    <xf numFmtId="165" fontId="9" fillId="37" borderId="0" applyNumberFormat="0" applyFont="0" applyBorder="0" applyAlignment="0" applyProtection="0"/>
    <xf numFmtId="165" fontId="9" fillId="37" borderId="0" applyNumberFormat="0" applyFont="0" applyBorder="0" applyAlignment="0" applyProtection="0"/>
    <xf numFmtId="0" fontId="27" fillId="0" borderId="13"/>
    <xf numFmtId="0" fontId="27" fillId="0" borderId="13"/>
    <xf numFmtId="0" fontId="27" fillId="0" borderId="13"/>
    <xf numFmtId="0" fontId="49" fillId="0" borderId="0" applyNumberFormat="0" applyFill="0" applyBorder="0" applyAlignment="0" applyProtection="0">
      <alignment vertical="top"/>
      <protection locked="0"/>
    </xf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2" fillId="0" borderId="16" applyNumberFormat="0" applyFill="0" applyAlignment="0" applyProtection="0"/>
    <xf numFmtId="0" fontId="52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39" fillId="17" borderId="9" applyNumberFormat="0" applyAlignment="0" applyProtection="0"/>
    <xf numFmtId="4" fontId="32" fillId="0" borderId="17">
      <alignment horizontal="right" vertical="center"/>
    </xf>
    <xf numFmtId="41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5" fillId="0" borderId="11" applyNumberFormat="0" applyFill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" fontId="24" fillId="0" borderId="0" applyFont="0" applyFill="0" applyBorder="0" applyAlignment="0" applyProtection="0"/>
    <xf numFmtId="174" fontId="44" fillId="0" borderId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96" fontId="10" fillId="0" borderId="0" applyFont="0" applyFill="0" applyBorder="0" applyAlignment="0" applyProtection="0"/>
    <xf numFmtId="0" fontId="23" fillId="0" borderId="0"/>
    <xf numFmtId="0" fontId="56" fillId="23" borderId="0" applyNumberFormat="0" applyBorder="0" applyAlignment="0" applyProtection="0"/>
    <xf numFmtId="0" fontId="65" fillId="3" borderId="0" applyNumberFormat="0" applyBorder="0" applyAlignment="0" applyProtection="0"/>
    <xf numFmtId="0" fontId="10" fillId="0" borderId="0"/>
    <xf numFmtId="0" fontId="66" fillId="0" borderId="0"/>
    <xf numFmtId="0" fontId="66" fillId="0" borderId="0"/>
    <xf numFmtId="0" fontId="10" fillId="0" borderId="0"/>
    <xf numFmtId="0" fontId="21" fillId="0" borderId="0"/>
    <xf numFmtId="0" fontId="67" fillId="0" borderId="0"/>
    <xf numFmtId="0" fontId="3" fillId="0" borderId="0"/>
    <xf numFmtId="197" fontId="6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97" fontId="61" fillId="0" borderId="0"/>
    <xf numFmtId="197" fontId="61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6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98" fontId="61" fillId="0" borderId="0"/>
    <xf numFmtId="198" fontId="61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>
      <alignment wrapText="1"/>
    </xf>
    <xf numFmtId="0" fontId="10" fillId="0" borderId="0"/>
    <xf numFmtId="0" fontId="62" fillId="0" borderId="0"/>
    <xf numFmtId="0" fontId="10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6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8" fillId="0" borderId="0"/>
    <xf numFmtId="0" fontId="10" fillId="0" borderId="0"/>
    <xf numFmtId="0" fontId="14" fillId="0" borderId="0"/>
    <xf numFmtId="0" fontId="68" fillId="0" borderId="0"/>
    <xf numFmtId="0" fontId="21" fillId="0" borderId="0"/>
    <xf numFmtId="0" fontId="21" fillId="0" borderId="0"/>
    <xf numFmtId="0" fontId="10" fillId="0" borderId="0"/>
    <xf numFmtId="0" fontId="10" fillId="0" borderId="0"/>
    <xf numFmtId="0" fontId="23" fillId="0" borderId="0"/>
    <xf numFmtId="4" fontId="32" fillId="0" borderId="1" applyFill="0" applyBorder="0" applyProtection="0">
      <alignment horizontal="right" vertical="center"/>
    </xf>
    <xf numFmtId="4" fontId="32" fillId="0" borderId="1" applyFill="0" applyBorder="0" applyProtection="0">
      <alignment horizontal="right" vertical="center"/>
    </xf>
    <xf numFmtId="49" fontId="29" fillId="0" borderId="1" applyNumberFormat="0" applyFill="0" applyBorder="0" applyProtection="0">
      <alignment horizontal="left" vertical="center"/>
    </xf>
    <xf numFmtId="49" fontId="29" fillId="0" borderId="1" applyNumberFormat="0" applyFill="0" applyBorder="0" applyProtection="0">
      <alignment horizontal="left" vertical="center"/>
    </xf>
    <xf numFmtId="0" fontId="45" fillId="35" borderId="0" applyNumberFormat="0" applyFont="0" applyBorder="0" applyAlignment="0" applyProtection="0"/>
    <xf numFmtId="0" fontId="9" fillId="3" borderId="6"/>
    <xf numFmtId="0" fontId="23" fillId="4" borderId="6" applyNumberFormat="0" applyFont="0" applyAlignment="0" applyProtection="0"/>
    <xf numFmtId="0" fontId="3" fillId="4" borderId="6" applyNumberFormat="0" applyFont="0" applyAlignment="0" applyProtection="0"/>
    <xf numFmtId="0" fontId="57" fillId="20" borderId="18" applyNumberFormat="0" applyFont="0" applyAlignment="0" applyProtection="0"/>
    <xf numFmtId="0" fontId="23" fillId="20" borderId="18" applyNumberFormat="0" applyFont="0" applyAlignment="0" applyProtection="0"/>
    <xf numFmtId="0" fontId="23" fillId="20" borderId="18" applyNumberFormat="0" applyFont="0" applyAlignment="0" applyProtection="0"/>
    <xf numFmtId="192" fontId="69" fillId="0" borderId="0" applyFill="0" applyBorder="0" applyProtection="0">
      <alignment horizontal="right"/>
    </xf>
    <xf numFmtId="49" fontId="44" fillId="0" borderId="0"/>
    <xf numFmtId="0" fontId="41" fillId="33" borderId="8" applyNumberFormat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63" fillId="0" borderId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22" fillId="5" borderId="5"/>
    <xf numFmtId="0" fontId="40" fillId="13" borderId="0" applyNumberFormat="0" applyBorder="0" applyAlignment="0" applyProtection="0"/>
    <xf numFmtId="167" fontId="10" fillId="0" borderId="0" applyFont="0" applyFill="0" applyBorder="0" applyAlignment="0" applyProtection="0"/>
    <xf numFmtId="0" fontId="32" fillId="35" borderId="1"/>
    <xf numFmtId="0" fontId="32" fillId="35" borderId="1"/>
    <xf numFmtId="0" fontId="54" fillId="0" borderId="0"/>
    <xf numFmtId="193" fontId="5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6" fillId="0" borderId="0"/>
    <xf numFmtId="0" fontId="14" fillId="0" borderId="0">
      <alignment vertical="top"/>
    </xf>
    <xf numFmtId="0" fontId="70" fillId="0" borderId="0"/>
    <xf numFmtId="0" fontId="59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35" fillId="0" borderId="12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2" fillId="0" borderId="16" applyNumberFormat="0" applyFill="0" applyAlignment="0" applyProtection="0"/>
    <xf numFmtId="0" fontId="5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69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0" fontId="55" fillId="0" borderId="11" applyNumberFormat="0" applyFill="0" applyAlignment="0" applyProtection="0"/>
    <xf numFmtId="43" fontId="9" fillId="0" borderId="0" applyFont="0" applyFill="0" applyBorder="0" applyAlignment="0" applyProtection="0"/>
    <xf numFmtId="199" fontId="63" fillId="0" borderId="0" applyFill="0" applyBorder="0" applyAlignment="0" applyProtection="0"/>
    <xf numFmtId="199" fontId="63" fillId="0" borderId="0" applyFill="0" applyBorder="0" applyAlignment="0" applyProtection="0"/>
    <xf numFmtId="194" fontId="10" fillId="0" borderId="0" applyFont="0" applyFill="0" applyBorder="0" applyAlignment="0" applyProtection="0"/>
    <xf numFmtId="194" fontId="10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8" fillId="34" borderId="10" applyNumberFormat="0" applyAlignment="0" applyProtection="0"/>
    <xf numFmtId="0" fontId="24" fillId="0" borderId="0"/>
    <xf numFmtId="4" fontId="32" fillId="0" borderId="0"/>
    <xf numFmtId="0" fontId="16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9" fillId="0" borderId="0">
      <alignment vertical="center"/>
    </xf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10" fillId="0" borderId="0"/>
    <xf numFmtId="0" fontId="75" fillId="0" borderId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1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22" borderId="0" applyNumberFormat="0" applyBorder="0" applyAlignment="0" applyProtection="0"/>
    <xf numFmtId="0" fontId="36" fillId="24" borderId="0" applyNumberFormat="0" applyBorder="0" applyAlignment="0" applyProtection="0"/>
    <xf numFmtId="0" fontId="36" fillId="19" borderId="0" applyNumberFormat="0" applyBorder="0" applyAlignment="0" applyProtection="0"/>
    <xf numFmtId="0" fontId="36" fillId="21" borderId="0" applyNumberFormat="0" applyBorder="0" applyAlignment="0" applyProtection="0"/>
    <xf numFmtId="0" fontId="36" fillId="25" borderId="0" applyNumberFormat="0" applyBorder="0" applyAlignment="0" applyProtection="0"/>
    <xf numFmtId="0" fontId="36" fillId="26" borderId="0" applyNumberFormat="0" applyBorder="0" applyAlignment="0" applyProtection="0"/>
    <xf numFmtId="0" fontId="36" fillId="27" borderId="0" applyNumberFormat="0" applyBorder="0" applyAlignment="0" applyProtection="0"/>
    <xf numFmtId="0" fontId="36" fillId="29" borderId="0" applyNumberFormat="0" applyBorder="0" applyAlignment="0" applyProtection="0"/>
    <xf numFmtId="0" fontId="36" fillId="30" borderId="0" applyNumberFormat="0" applyBorder="0" applyAlignment="0" applyProtection="0"/>
    <xf numFmtId="0" fontId="36" fillId="31" borderId="0" applyNumberFormat="0" applyBorder="0" applyAlignment="0" applyProtection="0"/>
    <xf numFmtId="0" fontId="36" fillId="25" borderId="0" applyNumberFormat="0" applyBorder="0" applyAlignment="0" applyProtection="0"/>
    <xf numFmtId="0" fontId="36" fillId="26" borderId="0" applyNumberFormat="0" applyBorder="0" applyAlignment="0" applyProtection="0"/>
    <xf numFmtId="0" fontId="36" fillId="28" borderId="0" applyNumberFormat="0" applyBorder="0" applyAlignment="0" applyProtection="0"/>
    <xf numFmtId="0" fontId="40" fillId="13" borderId="0" applyNumberFormat="0" applyBorder="0" applyAlignment="0" applyProtection="0"/>
    <xf numFmtId="0" fontId="48" fillId="33" borderId="9" applyNumberFormat="0" applyAlignment="0" applyProtection="0"/>
    <xf numFmtId="0" fontId="38" fillId="34" borderId="10" applyNumberFormat="0" applyAlignment="0" applyProtection="0"/>
    <xf numFmtId="0" fontId="12" fillId="0" borderId="0">
      <alignment vertical="center"/>
    </xf>
    <xf numFmtId="0" fontId="42" fillId="0" borderId="0" applyNumberFormat="0" applyFill="0" applyBorder="0" applyAlignment="0" applyProtection="0"/>
    <xf numFmtId="0" fontId="37" fillId="14" borderId="0" applyNumberFormat="0" applyBorder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2" fillId="0" borderId="16" applyNumberFormat="0" applyFill="0" applyAlignment="0" applyProtection="0"/>
    <xf numFmtId="0" fontId="52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39" fillId="17" borderId="9" applyNumberFormat="0" applyAlignment="0" applyProtection="0"/>
    <xf numFmtId="0" fontId="55" fillId="0" borderId="11" applyNumberFormat="0" applyFill="0" applyAlignment="0" applyProtection="0"/>
    <xf numFmtId="0" fontId="56" fillId="23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2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75" fillId="0" borderId="0"/>
    <xf numFmtId="0" fontId="75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" fillId="0" borderId="0">
      <alignment vertical="center"/>
    </xf>
    <xf numFmtId="0" fontId="10" fillId="0" borderId="0"/>
    <xf numFmtId="0" fontId="10" fillId="0" borderId="0"/>
    <xf numFmtId="0" fontId="10" fillId="20" borderId="18" applyNumberFormat="0" applyFont="0" applyAlignment="0" applyProtection="0"/>
    <xf numFmtId="0" fontId="10" fillId="20" borderId="18" applyNumberFormat="0" applyFont="0" applyAlignment="0" applyProtection="0"/>
    <xf numFmtId="0" fontId="41" fillId="33" borderId="8" applyNumberFormat="0" applyAlignment="0" applyProtection="0"/>
    <xf numFmtId="9" fontId="1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9" fontId="12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3" fillId="0" borderId="0">
      <alignment vertical="center"/>
    </xf>
    <xf numFmtId="0" fontId="3" fillId="0" borderId="0"/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>
      <alignment vertical="center"/>
    </xf>
    <xf numFmtId="0" fontId="3" fillId="0" borderId="0"/>
    <xf numFmtId="0" fontId="12" fillId="0" borderId="0">
      <alignment vertical="center"/>
    </xf>
    <xf numFmtId="0" fontId="3" fillId="0" borderId="0"/>
    <xf numFmtId="0" fontId="12" fillId="0" borderId="0">
      <alignment vertical="center"/>
    </xf>
    <xf numFmtId="0" fontId="3" fillId="0" borderId="0"/>
    <xf numFmtId="0" fontId="3" fillId="0" borderId="0"/>
    <xf numFmtId="0" fontId="23" fillId="0" borderId="0"/>
    <xf numFmtId="0" fontId="3" fillId="0" borderId="0"/>
    <xf numFmtId="0" fontId="12" fillId="0" borderId="0">
      <alignment vertical="center"/>
    </xf>
    <xf numFmtId="0" fontId="23" fillId="0" borderId="0"/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3" fillId="0" borderId="0"/>
    <xf numFmtId="0" fontId="3" fillId="0" borderId="0"/>
    <xf numFmtId="0" fontId="12" fillId="0" borderId="0">
      <alignment vertical="center"/>
    </xf>
    <xf numFmtId="0" fontId="3" fillId="0" borderId="0"/>
    <xf numFmtId="0" fontId="12" fillId="0" borderId="0">
      <alignment vertical="center"/>
    </xf>
    <xf numFmtId="0" fontId="3" fillId="0" borderId="0"/>
    <xf numFmtId="0" fontId="3" fillId="0" borderId="0"/>
    <xf numFmtId="0" fontId="14" fillId="0" borderId="0">
      <alignment vertical="top"/>
    </xf>
    <xf numFmtId="0" fontId="23" fillId="0" borderId="0"/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9" fontId="2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43" fontId="10" fillId="0" borderId="0" applyFont="0" applyFill="0" applyBorder="0" applyAlignment="0" applyProtection="0"/>
    <xf numFmtId="0" fontId="10" fillId="0" borderId="0">
      <alignment vertical="center"/>
    </xf>
    <xf numFmtId="0" fontId="23" fillId="0" borderId="0"/>
    <xf numFmtId="43" fontId="15" fillId="0" borderId="0" applyFont="0" applyFill="0" applyBorder="0" applyAlignment="0" applyProtection="0"/>
    <xf numFmtId="0" fontId="10" fillId="0" borderId="0"/>
    <xf numFmtId="9" fontId="15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10" fillId="0" borderId="0">
      <alignment vertical="center"/>
    </xf>
    <xf numFmtId="43" fontId="2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9" fontId="12" fillId="0" borderId="0" applyFont="0" applyFill="0" applyBorder="0" applyAlignment="0" applyProtection="0"/>
    <xf numFmtId="0" fontId="3" fillId="0" borderId="0"/>
    <xf numFmtId="0" fontId="1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>
      <alignment vertical="center"/>
    </xf>
    <xf numFmtId="0" fontId="12" fillId="0" borderId="0">
      <alignment vertical="center"/>
    </xf>
    <xf numFmtId="0" fontId="3" fillId="0" borderId="0"/>
    <xf numFmtId="0" fontId="3" fillId="0" borderId="0"/>
    <xf numFmtId="0" fontId="12" fillId="0" borderId="0">
      <alignment vertical="center"/>
    </xf>
    <xf numFmtId="0" fontId="3" fillId="0" borderId="0"/>
    <xf numFmtId="0" fontId="3" fillId="0" borderId="0"/>
    <xf numFmtId="0" fontId="3" fillId="0" borderId="0"/>
    <xf numFmtId="0" fontId="12" fillId="0" borderId="0">
      <alignment vertical="center"/>
    </xf>
    <xf numFmtId="0" fontId="12" fillId="0" borderId="0">
      <alignment vertical="center"/>
    </xf>
    <xf numFmtId="0" fontId="3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3" fontId="15" fillId="0" borderId="0" applyFont="0" applyFill="0" applyBorder="0" applyAlignment="0" applyProtection="0"/>
    <xf numFmtId="0" fontId="10" fillId="0" borderId="0"/>
    <xf numFmtId="9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0" fillId="0" borderId="0" applyFont="0" applyFill="0" applyBorder="0" applyAlignment="0" applyProtection="0"/>
    <xf numFmtId="0" fontId="15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2" fillId="0" borderId="16" applyNumberFormat="0" applyFill="0" applyAlignment="0" applyProtection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52" fillId="0" borderId="16" applyNumberFormat="0" applyFill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2" fillId="0" borderId="16" applyNumberFormat="0" applyFill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52" fillId="0" borderId="16" applyNumberFormat="0" applyFill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43" fontId="3" fillId="0" borderId="0" applyFont="0" applyFill="0" applyBorder="0" applyAlignment="0" applyProtection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7" fillId="0" borderId="0"/>
    <xf numFmtId="43" fontId="77" fillId="0" borderId="0" applyFont="0" applyFill="0" applyBorder="0" applyAlignment="0" applyProtection="0"/>
    <xf numFmtId="0" fontId="77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37">
    <xf numFmtId="0" fontId="0" fillId="0" borderId="0" xfId="0"/>
    <xf numFmtId="0" fontId="4" fillId="0" borderId="1" xfId="0" applyFont="1" applyBorder="1"/>
    <xf numFmtId="0" fontId="0" fillId="0" borderId="1" xfId="0" applyBorder="1"/>
    <xf numFmtId="0" fontId="6" fillId="2" borderId="0" xfId="0" applyFont="1" applyFill="1"/>
    <xf numFmtId="0" fontId="7" fillId="2" borderId="2" xfId="0" applyFont="1" applyFill="1" applyBorder="1"/>
    <xf numFmtId="164" fontId="0" fillId="0" borderId="1" xfId="2" applyNumberFormat="1" applyFont="1" applyBorder="1"/>
    <xf numFmtId="0" fontId="4" fillId="0" borderId="1" xfId="0" applyFont="1" applyBorder="1" applyAlignment="1">
      <alignment horizontal="right"/>
    </xf>
    <xf numFmtId="10" fontId="0" fillId="0" borderId="1" xfId="2" applyNumberFormat="1" applyFont="1" applyBorder="1"/>
    <xf numFmtId="0" fontId="0" fillId="0" borderId="1" xfId="0" applyBorder="1" applyAlignment="1">
      <alignment horizontal="right"/>
    </xf>
    <xf numFmtId="0" fontId="17" fillId="0" borderId="0" xfId="55" applyFont="1" applyAlignment="1">
      <alignment horizontal="center"/>
    </xf>
    <xf numFmtId="0" fontId="73" fillId="2" borderId="0" xfId="0" applyFont="1" applyFill="1"/>
    <xf numFmtId="0" fontId="74" fillId="0" borderId="0" xfId="0" applyFont="1"/>
    <xf numFmtId="0" fontId="78" fillId="0" borderId="0" xfId="55" applyFont="1" applyFill="1"/>
    <xf numFmtId="0" fontId="0" fillId="0" borderId="19" xfId="0" applyBorder="1"/>
    <xf numFmtId="2" fontId="0" fillId="0" borderId="19" xfId="0" applyNumberFormat="1" applyBorder="1"/>
    <xf numFmtId="0" fontId="4" fillId="39" borderId="1" xfId="0" applyFont="1" applyFill="1" applyBorder="1" applyAlignment="1">
      <alignment horizontal="center"/>
    </xf>
    <xf numFmtId="4" fontId="0" fillId="0" borderId="1" xfId="0" applyNumberFormat="1" applyBorder="1"/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/>
    <xf numFmtId="2" fontId="0" fillId="0" borderId="1" xfId="0" applyNumberFormat="1" applyBorder="1"/>
    <xf numFmtId="2" fontId="79" fillId="0" borderId="19" xfId="0" applyNumberFormat="1" applyFont="1" applyBorder="1"/>
    <xf numFmtId="0" fontId="11" fillId="40" borderId="0" xfId="55" applyFont="1" applyFill="1"/>
    <xf numFmtId="0" fontId="7" fillId="2" borderId="3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2" fontId="0" fillId="0" borderId="1" xfId="2" applyNumberFormat="1" applyFont="1" applyFill="1" applyBorder="1" applyAlignment="1">
      <alignment horizontal="left"/>
    </xf>
    <xf numFmtId="2" fontId="0" fillId="0" borderId="1" xfId="0" applyNumberFormat="1" applyBorder="1" applyAlignment="1">
      <alignment horizontal="left"/>
    </xf>
    <xf numFmtId="0" fontId="2" fillId="38" borderId="19" xfId="0" applyFont="1" applyFill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80" fillId="0" borderId="19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0" xfId="0" applyFont="1"/>
    <xf numFmtId="9" fontId="2" fillId="0" borderId="1" xfId="2" applyFont="1" applyFill="1" applyBorder="1" applyAlignment="1">
      <alignment horizontal="left"/>
    </xf>
    <xf numFmtId="43" fontId="2" fillId="0" borderId="19" xfId="0" applyNumberFormat="1" applyFont="1" applyBorder="1" applyAlignment="1">
      <alignment horizontal="left"/>
    </xf>
    <xf numFmtId="0" fontId="2" fillId="0" borderId="24" xfId="0" applyFont="1" applyBorder="1" applyAlignment="1">
      <alignment horizontal="left" vertical="center"/>
    </xf>
    <xf numFmtId="43" fontId="0" fillId="0" borderId="0" xfId="0" applyNumberFormat="1"/>
    <xf numFmtId="0" fontId="7" fillId="2" borderId="23" xfId="0" applyFont="1" applyFill="1" applyBorder="1"/>
    <xf numFmtId="0" fontId="7" fillId="2" borderId="22" xfId="0" applyFont="1" applyFill="1" applyBorder="1"/>
    <xf numFmtId="43" fontId="2" fillId="38" borderId="19" xfId="1" applyFont="1" applyFill="1" applyBorder="1" applyAlignment="1">
      <alignment horizontal="left"/>
    </xf>
    <xf numFmtId="0" fontId="80" fillId="0" borderId="19" xfId="0" applyFont="1" applyBorder="1" applyAlignment="1">
      <alignment horizontal="right"/>
    </xf>
    <xf numFmtId="0" fontId="82" fillId="0" borderId="19" xfId="0" applyFont="1" applyBorder="1" applyAlignment="1">
      <alignment horizontal="right" vertical="top" wrapText="1"/>
    </xf>
    <xf numFmtId="0" fontId="82" fillId="0" borderId="19" xfId="0" applyFont="1" applyBorder="1" applyAlignment="1">
      <alignment horizontal="left" vertical="top" wrapText="1"/>
    </xf>
    <xf numFmtId="0" fontId="83" fillId="0" borderId="0" xfId="0" applyFont="1" applyAlignment="1">
      <alignment vertical="top" wrapText="1"/>
    </xf>
    <xf numFmtId="0" fontId="7" fillId="2" borderId="3" xfId="0" applyFont="1" applyFill="1" applyBorder="1"/>
    <xf numFmtId="4" fontId="2" fillId="0" borderId="1" xfId="0" applyNumberFormat="1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4" fontId="2" fillId="0" borderId="1" xfId="2" applyNumberFormat="1" applyFont="1" applyFill="1" applyBorder="1" applyAlignment="1">
      <alignment horizontal="right"/>
    </xf>
    <xf numFmtId="0" fontId="7" fillId="2" borderId="25" xfId="0" applyFont="1" applyFill="1" applyBorder="1"/>
    <xf numFmtId="0" fontId="84" fillId="0" borderId="1" xfId="0" applyFont="1" applyBorder="1" applyAlignment="1">
      <alignment horizontal="center" wrapText="1"/>
    </xf>
    <xf numFmtId="0" fontId="11" fillId="0" borderId="1" xfId="0" applyFont="1" applyBorder="1"/>
    <xf numFmtId="0" fontId="7" fillId="2" borderId="1" xfId="0" applyFont="1" applyFill="1" applyBorder="1"/>
    <xf numFmtId="0" fontId="7" fillId="2" borderId="26" xfId="0" applyFont="1" applyFill="1" applyBorder="1"/>
    <xf numFmtId="0" fontId="7" fillId="2" borderId="27" xfId="0" applyFont="1" applyFill="1" applyBorder="1"/>
    <xf numFmtId="0" fontId="80" fillId="0" borderId="24" xfId="0" applyFont="1" applyBorder="1" applyAlignment="1">
      <alignment horizontal="right"/>
    </xf>
    <xf numFmtId="0" fontId="0" fillId="41" borderId="1" xfId="0" applyFill="1" applyBorder="1"/>
    <xf numFmtId="0" fontId="73" fillId="2" borderId="1" xfId="0" applyFont="1" applyFill="1" applyBorder="1"/>
    <xf numFmtId="10" fontId="11" fillId="0" borderId="1" xfId="0" applyNumberFormat="1" applyFont="1" applyBorder="1"/>
    <xf numFmtId="9" fontId="11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73" fillId="2" borderId="2" xfId="0" applyFont="1" applyFill="1" applyBorder="1"/>
    <xf numFmtId="10" fontId="0" fillId="0" borderId="1" xfId="2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0" fontId="16" fillId="0" borderId="0" xfId="55"/>
    <xf numFmtId="0" fontId="16" fillId="0" borderId="0" xfId="55" applyFill="1"/>
    <xf numFmtId="0" fontId="84" fillId="40" borderId="0" xfId="55" applyFont="1" applyFill="1"/>
    <xf numFmtId="0" fontId="73" fillId="2" borderId="20" xfId="0" applyFont="1" applyFill="1" applyBorder="1"/>
    <xf numFmtId="0" fontId="73" fillId="2" borderId="24" xfId="0" applyFont="1" applyFill="1" applyBorder="1"/>
    <xf numFmtId="0" fontId="4" fillId="38" borderId="1" xfId="0" applyFont="1" applyFill="1" applyBorder="1" applyAlignment="1">
      <alignment horizontal="left"/>
    </xf>
    <xf numFmtId="0" fontId="73" fillId="2" borderId="20" xfId="0" applyFont="1" applyFill="1" applyBorder="1" applyAlignment="1">
      <alignment horizontal="left"/>
    </xf>
    <xf numFmtId="0" fontId="73" fillId="2" borderId="21" xfId="0" applyFont="1" applyFill="1" applyBorder="1" applyAlignment="1">
      <alignment horizontal="left"/>
    </xf>
    <xf numFmtId="0" fontId="80" fillId="0" borderId="19" xfId="0" applyFont="1" applyBorder="1" applyAlignment="1">
      <alignment horizontal="left" vertical="top" wrapText="1"/>
    </xf>
    <xf numFmtId="43" fontId="81" fillId="0" borderId="19" xfId="1" applyFont="1" applyBorder="1" applyAlignment="1">
      <alignment horizontal="left"/>
    </xf>
    <xf numFmtId="43" fontId="81" fillId="0" borderId="19" xfId="1" applyFont="1" applyBorder="1" applyAlignment="1">
      <alignment horizontal="right"/>
    </xf>
    <xf numFmtId="43" fontId="81" fillId="0" borderId="1" xfId="1" applyFont="1" applyBorder="1"/>
    <xf numFmtId="0" fontId="81" fillId="0" borderId="1" xfId="0" applyFont="1" applyBorder="1"/>
    <xf numFmtId="0" fontId="80" fillId="43" borderId="1" xfId="0" applyFont="1" applyFill="1" applyBorder="1" applyAlignment="1">
      <alignment horizontal="left" wrapText="1"/>
    </xf>
    <xf numFmtId="4" fontId="81" fillId="0" borderId="1" xfId="0" applyNumberFormat="1" applyFont="1" applyBorder="1" applyAlignment="1">
      <alignment horizontal="left"/>
    </xf>
    <xf numFmtId="0" fontId="81" fillId="0" borderId="1" xfId="0" applyFont="1" applyBorder="1" applyAlignment="1">
      <alignment horizontal="left"/>
    </xf>
    <xf numFmtId="0" fontId="80" fillId="44" borderId="29" xfId="0" applyFont="1" applyFill="1" applyBorder="1" applyAlignment="1">
      <alignment wrapText="1" readingOrder="1"/>
    </xf>
    <xf numFmtId="0" fontId="73" fillId="2" borderId="3" xfId="0" applyFont="1" applyFill="1" applyBorder="1" applyAlignment="1">
      <alignment horizontal="left"/>
    </xf>
    <xf numFmtId="0" fontId="73" fillId="2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43" fontId="2" fillId="0" borderId="1" xfId="2" applyNumberFormat="1" applyFont="1" applyFill="1" applyBorder="1" applyAlignment="1"/>
    <xf numFmtId="0" fontId="4" fillId="0" borderId="4" xfId="0" applyFont="1" applyBorder="1" applyAlignment="1">
      <alignment horizontal="right"/>
    </xf>
    <xf numFmtId="0" fontId="7" fillId="2" borderId="30" xfId="0" applyFont="1" applyFill="1" applyBorder="1" applyAlignment="1">
      <alignment horizontal="left"/>
    </xf>
    <xf numFmtId="0" fontId="7" fillId="2" borderId="31" xfId="0" applyFont="1" applyFill="1" applyBorder="1" applyAlignment="1">
      <alignment horizontal="left"/>
    </xf>
    <xf numFmtId="0" fontId="0" fillId="40" borderId="0" xfId="0" applyFill="1"/>
    <xf numFmtId="0" fontId="2" fillId="0" borderId="19" xfId="0" applyFont="1" applyBorder="1" applyAlignment="1">
      <alignment horizontal="left" vertical="center"/>
    </xf>
    <xf numFmtId="43" fontId="2" fillId="0" borderId="30" xfId="0" applyNumberFormat="1" applyFont="1" applyBorder="1" applyAlignment="1">
      <alignment horizontal="left"/>
    </xf>
    <xf numFmtId="43" fontId="2" fillId="38" borderId="19" xfId="1" applyFont="1" applyFill="1" applyBorder="1" applyAlignment="1"/>
    <xf numFmtId="0" fontId="0" fillId="38" borderId="0" xfId="0" applyFill="1"/>
    <xf numFmtId="0" fontId="7" fillId="2" borderId="0" xfId="0" applyFont="1" applyFill="1"/>
    <xf numFmtId="0" fontId="85" fillId="0" borderId="19" xfId="0" applyFont="1" applyBorder="1" applyAlignment="1">
      <alignment horizontal="left" vertical="top" wrapText="1"/>
    </xf>
    <xf numFmtId="0" fontId="85" fillId="0" borderId="19" xfId="0" applyFont="1" applyBorder="1" applyAlignment="1">
      <alignment horizontal="right" vertical="top" wrapText="1"/>
    </xf>
    <xf numFmtId="0" fontId="80" fillId="0" borderId="31" xfId="0" applyFont="1" applyBorder="1" applyAlignment="1">
      <alignment horizontal="right"/>
    </xf>
    <xf numFmtId="43" fontId="81" fillId="0" borderId="31" xfId="1" applyFont="1" applyBorder="1" applyAlignment="1">
      <alignment horizontal="left"/>
    </xf>
    <xf numFmtId="9" fontId="0" fillId="0" borderId="19" xfId="0" applyNumberFormat="1" applyBorder="1"/>
    <xf numFmtId="0" fontId="86" fillId="0" borderId="0" xfId="0" applyFont="1"/>
    <xf numFmtId="0" fontId="86" fillId="0" borderId="0" xfId="0" applyFont="1" applyAlignment="1">
      <alignment vertical="center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right"/>
    </xf>
    <xf numFmtId="43" fontId="2" fillId="0" borderId="19" xfId="1" applyFont="1" applyBorder="1" applyAlignment="1">
      <alignment horizontal="right"/>
    </xf>
    <xf numFmtId="43" fontId="2" fillId="38" borderId="19" xfId="1" applyFont="1" applyFill="1" applyBorder="1" applyAlignment="1">
      <alignment horizontal="right"/>
    </xf>
    <xf numFmtId="0" fontId="87" fillId="0" borderId="0" xfId="0" applyFont="1"/>
    <xf numFmtId="0" fontId="84" fillId="0" borderId="28" xfId="0" applyFont="1" applyBorder="1" applyAlignment="1">
      <alignment horizontal="center" wrapText="1"/>
    </xf>
    <xf numFmtId="0" fontId="81" fillId="0" borderId="28" xfId="0" applyFont="1" applyBorder="1"/>
    <xf numFmtId="0" fontId="4" fillId="0" borderId="19" xfId="0" applyFont="1" applyBorder="1" applyAlignment="1">
      <alignment wrapText="1"/>
    </xf>
    <xf numFmtId="0" fontId="80" fillId="42" borderId="1" xfId="0" applyFont="1" applyFill="1" applyBorder="1" applyAlignment="1">
      <alignment horizontal="center" wrapText="1" readingOrder="1"/>
    </xf>
    <xf numFmtId="0" fontId="4" fillId="0" borderId="0" xfId="0" applyFont="1"/>
    <xf numFmtId="44" fontId="0" fillId="0" borderId="1" xfId="59" applyFont="1" applyBorder="1" applyAlignment="1">
      <alignment horizontal="left"/>
    </xf>
    <xf numFmtId="0" fontId="86" fillId="0" borderId="0" xfId="0" applyFont="1" applyAlignment="1">
      <alignment horizontal="left"/>
    </xf>
    <xf numFmtId="200" fontId="2" fillId="0" borderId="1" xfId="2" applyNumberFormat="1" applyFont="1" applyFill="1" applyBorder="1" applyAlignment="1">
      <alignment horizontal="center"/>
    </xf>
    <xf numFmtId="2" fontId="0" fillId="41" borderId="1" xfId="0" applyNumberFormat="1" applyFill="1" applyBorder="1"/>
    <xf numFmtId="0" fontId="81" fillId="38" borderId="1" xfId="0" applyFont="1" applyFill="1" applyBorder="1" applyAlignment="1">
      <alignment horizontal="left"/>
    </xf>
    <xf numFmtId="2" fontId="81" fillId="42" borderId="1" xfId="0" applyNumberFormat="1" applyFont="1" applyFill="1" applyBorder="1" applyAlignment="1">
      <alignment wrapText="1" readingOrder="1"/>
    </xf>
    <xf numFmtId="2" fontId="81" fillId="42" borderId="1" xfId="0" applyNumberFormat="1" applyFont="1" applyFill="1" applyBorder="1" applyAlignment="1">
      <alignment horizontal="right" readingOrder="1"/>
    </xf>
    <xf numFmtId="201" fontId="2" fillId="0" borderId="1" xfId="2" applyNumberFormat="1" applyFont="1" applyFill="1" applyBorder="1" applyAlignment="1">
      <alignment horizontal="right"/>
    </xf>
    <xf numFmtId="201" fontId="2" fillId="0" borderId="1" xfId="0" applyNumberFormat="1" applyFont="1" applyBorder="1" applyAlignment="1">
      <alignment horizontal="right"/>
    </xf>
    <xf numFmtId="202" fontId="2" fillId="0" borderId="1" xfId="2" applyNumberFormat="1" applyFont="1" applyFill="1" applyBorder="1" applyAlignment="1">
      <alignment horizontal="right"/>
    </xf>
    <xf numFmtId="202" fontId="2" fillId="0" borderId="1" xfId="0" applyNumberFormat="1" applyFont="1" applyBorder="1" applyAlignment="1">
      <alignment horizontal="right"/>
    </xf>
    <xf numFmtId="203" fontId="0" fillId="41" borderId="1" xfId="0" applyNumberFormat="1" applyFill="1" applyBorder="1"/>
    <xf numFmtId="0" fontId="88" fillId="0" borderId="0" xfId="0" applyFont="1"/>
    <xf numFmtId="0" fontId="1" fillId="0" borderId="19" xfId="0" applyFont="1" applyBorder="1" applyAlignment="1">
      <alignment horizontal="left" vertical="top" wrapText="1"/>
    </xf>
    <xf numFmtId="164" fontId="1" fillId="0" borderId="19" xfId="0" applyNumberFormat="1" applyFont="1" applyBorder="1" applyAlignment="1">
      <alignment horizontal="right" vertical="top" wrapText="1"/>
    </xf>
    <xf numFmtId="43" fontId="1" fillId="0" borderId="19" xfId="0" applyNumberFormat="1" applyFont="1" applyBorder="1" applyAlignment="1">
      <alignment horizontal="right" vertical="top" wrapText="1"/>
    </xf>
    <xf numFmtId="0" fontId="1" fillId="38" borderId="19" xfId="0" applyFont="1" applyFill="1" applyBorder="1" applyAlignment="1">
      <alignment horizontal="left"/>
    </xf>
    <xf numFmtId="164" fontId="1" fillId="38" borderId="19" xfId="0" applyNumberFormat="1" applyFont="1" applyFill="1" applyBorder="1" applyAlignment="1">
      <alignment horizontal="right"/>
    </xf>
    <xf numFmtId="43" fontId="1" fillId="38" borderId="19" xfId="0" applyNumberFormat="1" applyFont="1" applyFill="1" applyBorder="1" applyAlignment="1">
      <alignment horizontal="right"/>
    </xf>
    <xf numFmtId="0" fontId="1" fillId="0" borderId="19" xfId="0" applyFont="1" applyBorder="1" applyAlignment="1">
      <alignment horizontal="left"/>
    </xf>
    <xf numFmtId="164" fontId="1" fillId="0" borderId="19" xfId="0" applyNumberFormat="1" applyFont="1" applyBorder="1" applyAlignment="1">
      <alignment horizontal="right"/>
    </xf>
    <xf numFmtId="43" fontId="1" fillId="0" borderId="19" xfId="0" applyNumberFormat="1" applyFont="1" applyBorder="1" applyAlignment="1">
      <alignment horizontal="right"/>
    </xf>
    <xf numFmtId="0" fontId="7" fillId="2" borderId="3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73" fillId="2" borderId="20" xfId="0" applyFont="1" applyFill="1" applyBorder="1" applyAlignment="1">
      <alignment horizontal="left"/>
    </xf>
    <xf numFmtId="0" fontId="73" fillId="2" borderId="21" xfId="0" applyFont="1" applyFill="1" applyBorder="1" applyAlignment="1">
      <alignment horizontal="left"/>
    </xf>
  </cellXfs>
  <cellStyles count="1120">
    <cellStyle name="%" xfId="102"/>
    <cellStyle name="% 2" xfId="103"/>
    <cellStyle name="?_x001d_?½_x000c_'ÿ-_x000a_ ÿU_x0001_?_x0005_ˆ_x0008__x0007__x0001__x0001_" xfId="104"/>
    <cellStyle name="?_x001d_?½_x000c_'ÿ-_x000d_ ÿU_x0001_?_x0005_ˆ_x0008__x0007__x0001__x0001_" xfId="105"/>
    <cellStyle name="?Q\?1@" xfId="491"/>
    <cellStyle name="0mitP" xfId="106"/>
    <cellStyle name="0ohneP" xfId="107"/>
    <cellStyle name="10mitP" xfId="108"/>
    <cellStyle name="12mitP" xfId="109"/>
    <cellStyle name="12ohneP" xfId="110"/>
    <cellStyle name="13mitP" xfId="111"/>
    <cellStyle name="1mitP" xfId="112"/>
    <cellStyle name="1mitP 2" xfId="113"/>
    <cellStyle name="1mitP_Fs-j1" xfId="114"/>
    <cellStyle name="1ohneP" xfId="115"/>
    <cellStyle name="20% - Accent1" xfId="492"/>
    <cellStyle name="20% - Accent1 2" xfId="116"/>
    <cellStyle name="20% - Accent2" xfId="493"/>
    <cellStyle name="20% - Accent2 2" xfId="117"/>
    <cellStyle name="20% - Accent3" xfId="494"/>
    <cellStyle name="20% - Accent3 2" xfId="118"/>
    <cellStyle name="20% - Accent4" xfId="495"/>
    <cellStyle name="20% - Accent4 2" xfId="119"/>
    <cellStyle name="20% - Accent5" xfId="496"/>
    <cellStyle name="20% - Accent5 2" xfId="120"/>
    <cellStyle name="20% - Accent6" xfId="497"/>
    <cellStyle name="20% - Accent6 2" xfId="121"/>
    <cellStyle name="20% - Akzent1" xfId="122"/>
    <cellStyle name="20% - Akzent1 2" xfId="123"/>
    <cellStyle name="20% - Akzent2" xfId="124"/>
    <cellStyle name="20% - Akzent2 2" xfId="125"/>
    <cellStyle name="20% - Akzent3" xfId="126"/>
    <cellStyle name="20% - Akzent3 2" xfId="127"/>
    <cellStyle name="20% - Akzent4" xfId="128"/>
    <cellStyle name="20% - Akzent4 2" xfId="129"/>
    <cellStyle name="20% - Akzent5" xfId="130"/>
    <cellStyle name="20% - Akzent5 2" xfId="131"/>
    <cellStyle name="20% - Akzent6" xfId="132"/>
    <cellStyle name="20% - Akzent6 2" xfId="133"/>
    <cellStyle name="2mitP" xfId="134"/>
    <cellStyle name="2ohneP" xfId="135"/>
    <cellStyle name="2x indented GHG Textfiels" xfId="136"/>
    <cellStyle name="2x indented GHG Textfiels 2" xfId="137"/>
    <cellStyle name="3mitP" xfId="138"/>
    <cellStyle name="3ohneP" xfId="139"/>
    <cellStyle name="3ohneP 2" xfId="140"/>
    <cellStyle name="3ohneP_R12_Fs-j33" xfId="141"/>
    <cellStyle name="40% - Accent1" xfId="498"/>
    <cellStyle name="40% - Accent1 2" xfId="142"/>
    <cellStyle name="40% - Accent2" xfId="499"/>
    <cellStyle name="40% - Accent2 2" xfId="143"/>
    <cellStyle name="40% - Accent3" xfId="500"/>
    <cellStyle name="40% - Accent3 2" xfId="144"/>
    <cellStyle name="40% - Accent4" xfId="501"/>
    <cellStyle name="40% - Accent4 2" xfId="145"/>
    <cellStyle name="40% - Accent5" xfId="502"/>
    <cellStyle name="40% - Accent5 2" xfId="146"/>
    <cellStyle name="40% - Accent6" xfId="503"/>
    <cellStyle name="40% - Accent6 2" xfId="147"/>
    <cellStyle name="40% - Akzent1" xfId="148"/>
    <cellStyle name="40% - Akzent1 2" xfId="149"/>
    <cellStyle name="40% - Akzent2" xfId="150"/>
    <cellStyle name="40% - Akzent2 2" xfId="151"/>
    <cellStyle name="40% - Akzent3" xfId="152"/>
    <cellStyle name="40% - Akzent3 2" xfId="153"/>
    <cellStyle name="40% - Akzent4" xfId="154"/>
    <cellStyle name="40% - Akzent4 2" xfId="155"/>
    <cellStyle name="40% - Akzent5" xfId="156"/>
    <cellStyle name="40% - Akzent5 2" xfId="157"/>
    <cellStyle name="40% - Akzent6" xfId="158"/>
    <cellStyle name="40% - Akzent6 2" xfId="159"/>
    <cellStyle name="4mitP" xfId="160"/>
    <cellStyle name="4mitP 2" xfId="161"/>
    <cellStyle name="4mitP_R12_Fs-j33" xfId="162"/>
    <cellStyle name="4ohneP" xfId="163"/>
    <cellStyle name="5x indented GHG Textfiels" xfId="164"/>
    <cellStyle name="5x indented GHG Textfiels 2" xfId="165"/>
    <cellStyle name="5x indented GHG Textfiels 3" xfId="166"/>
    <cellStyle name="60 % - Accent1 2" xfId="167"/>
    <cellStyle name="60 % - Accent2 2" xfId="168"/>
    <cellStyle name="60 % - Accent3 2" xfId="169"/>
    <cellStyle name="60 % - Accent4 2" xfId="170"/>
    <cellStyle name="60 % - Accent5 2" xfId="171"/>
    <cellStyle name="60 % - Accent6 2" xfId="172"/>
    <cellStyle name="60% - Accent1" xfId="504"/>
    <cellStyle name="60% - Accent1 2" xfId="173"/>
    <cellStyle name="60% - Accent2" xfId="505"/>
    <cellStyle name="60% - Accent2 2" xfId="174"/>
    <cellStyle name="60% - Accent3" xfId="506"/>
    <cellStyle name="60% - Accent3 2" xfId="175"/>
    <cellStyle name="60% - Accent4" xfId="507"/>
    <cellStyle name="60% - Accent4 2" xfId="176"/>
    <cellStyle name="60% - Accent5" xfId="508"/>
    <cellStyle name="60% - Accent5 2" xfId="177"/>
    <cellStyle name="60% - Accent6" xfId="509"/>
    <cellStyle name="60% - Accent6 2" xfId="178"/>
    <cellStyle name="60% - Akzent1" xfId="179"/>
    <cellStyle name="60% - Akzent1 2" xfId="180"/>
    <cellStyle name="60% - Akzent2" xfId="181"/>
    <cellStyle name="60% - Akzent2 2" xfId="182"/>
    <cellStyle name="60% - Akzent3" xfId="183"/>
    <cellStyle name="60% - Akzent3 2" xfId="184"/>
    <cellStyle name="60% - Akzent4" xfId="185"/>
    <cellStyle name="60% - Akzent4 2" xfId="186"/>
    <cellStyle name="60% - Akzent5" xfId="187"/>
    <cellStyle name="60% - Akzent5 2" xfId="188"/>
    <cellStyle name="60% - Akzent6" xfId="189"/>
    <cellStyle name="60% - Akzent6 2" xfId="190"/>
    <cellStyle name="6mitP" xfId="191"/>
    <cellStyle name="6mitP 2" xfId="192"/>
    <cellStyle name="6mitP_R12_Fs-j33" xfId="193"/>
    <cellStyle name="6ohneP" xfId="194"/>
    <cellStyle name="7mitP" xfId="195"/>
    <cellStyle name="9mitP" xfId="196"/>
    <cellStyle name="9mitP 2" xfId="197"/>
    <cellStyle name="9mitP_R14_J33" xfId="198"/>
    <cellStyle name="9ohneP" xfId="199"/>
    <cellStyle name="Accent1" xfId="510"/>
    <cellStyle name="Accent1 2" xfId="200"/>
    <cellStyle name="Accent2" xfId="511"/>
    <cellStyle name="Accent2 2" xfId="201"/>
    <cellStyle name="Accent3" xfId="512"/>
    <cellStyle name="Accent3 2" xfId="202"/>
    <cellStyle name="Accent4" xfId="513"/>
    <cellStyle name="Accent4 2" xfId="203"/>
    <cellStyle name="Accent5" xfId="514"/>
    <cellStyle name="Accent5 2" xfId="204"/>
    <cellStyle name="Accent6" xfId="515"/>
    <cellStyle name="Accent6 2" xfId="205"/>
    <cellStyle name="AggblueCels_1x" xfId="206"/>
    <cellStyle name="Akzent1 2" xfId="207"/>
    <cellStyle name="Akzent2 2" xfId="208"/>
    <cellStyle name="Akzent3 2" xfId="209"/>
    <cellStyle name="Akzent4 2" xfId="210"/>
    <cellStyle name="Akzent5 2" xfId="211"/>
    <cellStyle name="Akzent6 2" xfId="212"/>
    <cellStyle name="amengestelde" xfId="213"/>
    <cellStyle name="ANCLAS,REZONES Y SUS PARTES,DE FUNDICION,DE HIERRO O DE ACERO" xfId="214"/>
    <cellStyle name="Ausgabe 2" xfId="215"/>
    <cellStyle name="AZ1" xfId="216"/>
    <cellStyle name="AZ1 2" xfId="217"/>
    <cellStyle name="Bad" xfId="516"/>
    <cellStyle name="Bad 2" xfId="218"/>
    <cellStyle name="Berechnung 2" xfId="219"/>
    <cellStyle name="Bold GHG Numbers (0.00)" xfId="220"/>
    <cellStyle name="CABECALHO" xfId="221"/>
    <cellStyle name="CABECALHO 2" xfId="222"/>
    <cellStyle name="CABECALHO 3" xfId="223"/>
    <cellStyle name="Calculation" xfId="517"/>
    <cellStyle name="Calculation 2" xfId="224"/>
    <cellStyle name="Check Cell" xfId="518"/>
    <cellStyle name="Check Cell 2" xfId="225"/>
    <cellStyle name="Comma 2" xfId="6"/>
    <cellStyle name="Comma 2 2" xfId="46"/>
    <cellStyle name="Comma 2 2 2" xfId="96"/>
    <cellStyle name="Comma 2 2 3" xfId="227"/>
    <cellStyle name="Comma 2 3" xfId="73"/>
    <cellStyle name="Comma 2 3 2" xfId="228"/>
    <cellStyle name="Comma 2 4" xfId="84"/>
    <cellStyle name="Comma 2 4 2" xfId="229"/>
    <cellStyle name="Comma 2 5" xfId="226"/>
    <cellStyle name="Comma 3" xfId="230"/>
    <cellStyle name="Data" xfId="231"/>
    <cellStyle name="Data 2" xfId="232"/>
    <cellStyle name="Eingabe 2" xfId="233"/>
    <cellStyle name="Ergebnis 2" xfId="234"/>
    <cellStyle name="Erklärender Text 2" xfId="235"/>
    <cellStyle name="Estilo 1" xfId="519"/>
    <cellStyle name="Estilo 1 2" xfId="774"/>
    <cellStyle name="Euro" xfId="236"/>
    <cellStyle name="Euro 2" xfId="237"/>
    <cellStyle name="Euro 3" xfId="238"/>
    <cellStyle name="Euro 4" xfId="239"/>
    <cellStyle name="Euro 5" xfId="240"/>
    <cellStyle name="Euro 6" xfId="241"/>
    <cellStyle name="Explanatory Text" xfId="520"/>
    <cellStyle name="Explanatory Text 2" xfId="242"/>
    <cellStyle name="Formula" xfId="243"/>
    <cellStyle name="Formula 2" xfId="244"/>
    <cellStyle name="Fuss" xfId="245"/>
    <cellStyle name="Fuss 2" xfId="246"/>
    <cellStyle name="Fuss 3" xfId="247"/>
    <cellStyle name="Gevolgde hyperlink" xfId="248"/>
    <cellStyle name="Good" xfId="521"/>
    <cellStyle name="Good 2" xfId="249"/>
    <cellStyle name="Gut 2" xfId="250"/>
    <cellStyle name="Heading 1" xfId="522"/>
    <cellStyle name="Heading 1 2" xfId="251"/>
    <cellStyle name="Heading 2" xfId="523"/>
    <cellStyle name="Heading 2 2" xfId="252"/>
    <cellStyle name="Heading 3" xfId="524"/>
    <cellStyle name="Heading 3 2" xfId="253"/>
    <cellStyle name="Heading 3 2 2" xfId="1021"/>
    <cellStyle name="Heading 3 2 2 2" xfId="1085"/>
    <cellStyle name="Heading 3 2 3" xfId="1079"/>
    <cellStyle name="Heading 3 2 3 2" xfId="1088"/>
    <cellStyle name="Heading 3 2 4" xfId="1083"/>
    <cellStyle name="Heading 3 3" xfId="904"/>
    <cellStyle name="Heading 3 3 2" xfId="1063"/>
    <cellStyle name="Heading 3 3 2 2" xfId="1086"/>
    <cellStyle name="Heading 3 3 3" xfId="1081"/>
    <cellStyle name="Heading 3 3 3 2" xfId="1090"/>
    <cellStyle name="Heading 3 3 4" xfId="1084"/>
    <cellStyle name="Heading 3 4" xfId="847"/>
    <cellStyle name="Heading 3 4 2" xfId="1078"/>
    <cellStyle name="Heading 3 4 2 2" xfId="1087"/>
    <cellStyle name="Heading 3 4 3" xfId="1080"/>
    <cellStyle name="Heading 3 4 3 2" xfId="1089"/>
    <cellStyle name="Heading 3 4 4" xfId="1082"/>
    <cellStyle name="Heading 4" xfId="525"/>
    <cellStyle name="Heading 4 2" xfId="254"/>
    <cellStyle name="Hiperlink" xfId="55" builtinId="8"/>
    <cellStyle name="Hiperlink 2" xfId="25"/>
    <cellStyle name="Hiperlink 2 2" xfId="481"/>
    <cellStyle name="Hiperlink 2 3" xfId="758"/>
    <cellStyle name="Hiperlink 3" xfId="61"/>
    <cellStyle name="Hiperlink 4" xfId="255"/>
    <cellStyle name="Hiperlink Visitado 2" xfId="1092"/>
    <cellStyle name="Hipervínculo 2" xfId="256"/>
    <cellStyle name="Hyperlink" xfId="1119"/>
    <cellStyle name="Hyperlink 2" xfId="257"/>
    <cellStyle name="Hyperlink 2 2" xfId="526"/>
    <cellStyle name="Hyperlink 3" xfId="258"/>
    <cellStyle name="Input" xfId="527"/>
    <cellStyle name="Input 2" xfId="259"/>
    <cellStyle name="InputCells12_BBorder_CRFReport-template" xfId="260"/>
    <cellStyle name="Komma [0]_Blad1" xfId="261"/>
    <cellStyle name="Komma_Blad1" xfId="262"/>
    <cellStyle name="Linked Cell" xfId="528"/>
    <cellStyle name="Linked Cell 2" xfId="263"/>
    <cellStyle name="Millares 10" xfId="264"/>
    <cellStyle name="Millares 10 2" xfId="265"/>
    <cellStyle name="Millares 10 2 2" xfId="266"/>
    <cellStyle name="Millares 11" xfId="267"/>
    <cellStyle name="Millares 11 2" xfId="268"/>
    <cellStyle name="Millares 11 2 2" xfId="269"/>
    <cellStyle name="Millares 12" xfId="270"/>
    <cellStyle name="Millares 13" xfId="271"/>
    <cellStyle name="Millares 13 2" xfId="272"/>
    <cellStyle name="Millares 13 2 2" xfId="273"/>
    <cellStyle name="Millares 14" xfId="274"/>
    <cellStyle name="Millares 14 2" xfId="275"/>
    <cellStyle name="Millares 14 2 2" xfId="276"/>
    <cellStyle name="Millares 18" xfId="277"/>
    <cellStyle name="Millares 18 2" xfId="278"/>
    <cellStyle name="Millares 2" xfId="279"/>
    <cellStyle name="Millares 2 2" xfId="280"/>
    <cellStyle name="Millares 2 2 2" xfId="281"/>
    <cellStyle name="Millares 2 2 2 2" xfId="282"/>
    <cellStyle name="Millares 2 2 3" xfId="283"/>
    <cellStyle name="Millares 2 3" xfId="284"/>
    <cellStyle name="Millares 2 3 2" xfId="285"/>
    <cellStyle name="Millares 2 4" xfId="286"/>
    <cellStyle name="Millares 2 4 2" xfId="287"/>
    <cellStyle name="Millares 2 5" xfId="288"/>
    <cellStyle name="Millares 3" xfId="289"/>
    <cellStyle name="Millares 3 2" xfId="290"/>
    <cellStyle name="Millares 3 2 2" xfId="291"/>
    <cellStyle name="Millares 3 2 2 2" xfId="292"/>
    <cellStyle name="Millares 3 2 3" xfId="293"/>
    <cellStyle name="Millares 3 3" xfId="294"/>
    <cellStyle name="Millares 3 3 2" xfId="295"/>
    <cellStyle name="Millares 3 4" xfId="296"/>
    <cellStyle name="Millares 3 5" xfId="297"/>
    <cellStyle name="Millares 4" xfId="298"/>
    <cellStyle name="Millares 4 2" xfId="299"/>
    <cellStyle name="Millares 6" xfId="300"/>
    <cellStyle name="Millares 6 2" xfId="301"/>
    <cellStyle name="Millares 6 2 2" xfId="302"/>
    <cellStyle name="Millares 6 2 2 2" xfId="303"/>
    <cellStyle name="Millares 6 2 3" xfId="304"/>
    <cellStyle name="Millares 6 3" xfId="305"/>
    <cellStyle name="Millares 6 3 2" xfId="306"/>
    <cellStyle name="Millares 7" xfId="307"/>
    <cellStyle name="Millares 7 2" xfId="308"/>
    <cellStyle name="Millares 7 2 2" xfId="309"/>
    <cellStyle name="Millares 7 2 2 2" xfId="310"/>
    <cellStyle name="Millares 7 2 3" xfId="311"/>
    <cellStyle name="Millares 7 3" xfId="312"/>
    <cellStyle name="Millares 7 3 2" xfId="313"/>
    <cellStyle name="Millares 8" xfId="314"/>
    <cellStyle name="Millares 8 2" xfId="315"/>
    <cellStyle name="Millares 8 2 2" xfId="316"/>
    <cellStyle name="Millares 9" xfId="317"/>
    <cellStyle name="Millares 9 2" xfId="318"/>
    <cellStyle name="Millares 9 2 2" xfId="319"/>
    <cellStyle name="Milliers 2" xfId="320"/>
    <cellStyle name="Milliers 2 2" xfId="321"/>
    <cellStyle name="Milliers 2 3" xfId="322"/>
    <cellStyle name="Milliers 2 4" xfId="323"/>
    <cellStyle name="Milliers 2 5" xfId="324"/>
    <cellStyle name="Milliers 3" xfId="325"/>
    <cellStyle name="mitP" xfId="326"/>
    <cellStyle name="Moeda" xfId="59" builtinId="4"/>
    <cellStyle name="Moeda 2" xfId="17"/>
    <cellStyle name="Moeda 2 2" xfId="26"/>
    <cellStyle name="Moeda 2 3" xfId="328"/>
    <cellStyle name="Moeda 2 4" xfId="489"/>
    <cellStyle name="Moeda 3" xfId="98"/>
    <cellStyle name="Moeda 4" xfId="327"/>
    <cellStyle name="Moneda 2" xfId="329"/>
    <cellStyle name="Motif" xfId="330"/>
    <cellStyle name="Neutral" xfId="529"/>
    <cellStyle name="Neutral 2" xfId="331"/>
    <cellStyle name="Neutre 2" xfId="332"/>
    <cellStyle name="Normal" xfId="0" builtinId="0"/>
    <cellStyle name="Normal 10" xfId="333"/>
    <cellStyle name="Normal 10 2" xfId="488"/>
    <cellStyle name="Normal 10 2 2" xfId="530"/>
    <cellStyle name="Normal 10 3" xfId="775"/>
    <cellStyle name="Normal 10 3 2" xfId="880"/>
    <cellStyle name="Normal 10 3 2 2" xfId="1039"/>
    <cellStyle name="Normal 10 3 3" xfId="959"/>
    <cellStyle name="Normal 10 4" xfId="840"/>
    <cellStyle name="Normal 10 4 2" xfId="998"/>
    <cellStyle name="Normal 10 5" xfId="919"/>
    <cellStyle name="Normal 10 6" xfId="649"/>
    <cellStyle name="Normal 11" xfId="334"/>
    <cellStyle name="Normal 11 2" xfId="335"/>
    <cellStyle name="Normal 11 2 2" xfId="532"/>
    <cellStyle name="Normal 11 3" xfId="776"/>
    <cellStyle name="Normal 11 3 2" xfId="881"/>
    <cellStyle name="Normal 11 3 2 2" xfId="1040"/>
    <cellStyle name="Normal 11 3 3" xfId="960"/>
    <cellStyle name="Normal 11 4" xfId="841"/>
    <cellStyle name="Normal 11 4 2" xfId="999"/>
    <cellStyle name="Normal 11 5" xfId="920"/>
    <cellStyle name="Normal 11 6" xfId="650"/>
    <cellStyle name="Normal 11 7" xfId="531"/>
    <cellStyle name="Normal 12" xfId="336"/>
    <cellStyle name="Normal 12 2" xfId="533"/>
    <cellStyle name="Normal 12 3" xfId="777"/>
    <cellStyle name="Normal 12 3 2" xfId="882"/>
    <cellStyle name="Normal 12 3 2 2" xfId="1041"/>
    <cellStyle name="Normal 12 3 3" xfId="961"/>
    <cellStyle name="Normal 12 4" xfId="842"/>
    <cellStyle name="Normal 12 4 2" xfId="1000"/>
    <cellStyle name="Normal 12 5" xfId="921"/>
    <cellStyle name="Normal 12 6" xfId="651"/>
    <cellStyle name="Normal 13" xfId="337"/>
    <cellStyle name="Normal 13 2" xfId="535"/>
    <cellStyle name="Normal 13 3" xfId="778"/>
    <cellStyle name="Normal 13 3 2" xfId="883"/>
    <cellStyle name="Normal 13 3 2 2" xfId="1042"/>
    <cellStyle name="Normal 13 3 3" xfId="962"/>
    <cellStyle name="Normal 13 4" xfId="843"/>
    <cellStyle name="Normal 13 4 2" xfId="1001"/>
    <cellStyle name="Normal 13 5" xfId="922"/>
    <cellStyle name="Normal 13 6" xfId="652"/>
    <cellStyle name="Normal 13 7" xfId="534"/>
    <cellStyle name="Normal 14" xfId="338"/>
    <cellStyle name="Normal 14 2" xfId="537"/>
    <cellStyle name="Normal 14 3" xfId="779"/>
    <cellStyle name="Normal 14 3 2" xfId="884"/>
    <cellStyle name="Normal 14 3 2 2" xfId="1043"/>
    <cellStyle name="Normal 14 3 3" xfId="963"/>
    <cellStyle name="Normal 14 4" xfId="844"/>
    <cellStyle name="Normal 14 4 2" xfId="1002"/>
    <cellStyle name="Normal 14 5" xfId="923"/>
    <cellStyle name="Normal 14 6" xfId="653"/>
    <cellStyle name="Normal 14 7" xfId="536"/>
    <cellStyle name="Normal 142" xfId="339"/>
    <cellStyle name="Normal 15" xfId="56"/>
    <cellStyle name="Normal 15 2" xfId="539"/>
    <cellStyle name="Normal 15 3" xfId="780"/>
    <cellStyle name="Normal 15 3 2" xfId="885"/>
    <cellStyle name="Normal 15 3 2 2" xfId="1044"/>
    <cellStyle name="Normal 15 3 3" xfId="964"/>
    <cellStyle name="Normal 15 4" xfId="845"/>
    <cellStyle name="Normal 15 4 2" xfId="1003"/>
    <cellStyle name="Normal 15 5" xfId="924"/>
    <cellStyle name="Normal 15 6" xfId="654"/>
    <cellStyle name="Normal 15 7" xfId="538"/>
    <cellStyle name="Normal 16" xfId="60"/>
    <cellStyle name="Normal 16 2" xfId="483"/>
    <cellStyle name="Normal 16 2 2" xfId="541"/>
    <cellStyle name="Normal 16 3" xfId="781"/>
    <cellStyle name="Normal 16 3 2" xfId="886"/>
    <cellStyle name="Normal 16 3 2 2" xfId="1045"/>
    <cellStyle name="Normal 16 3 3" xfId="965"/>
    <cellStyle name="Normal 16 4" xfId="846"/>
    <cellStyle name="Normal 16 4 2" xfId="1004"/>
    <cellStyle name="Normal 16 5" xfId="925"/>
    <cellStyle name="Normal 16 6" xfId="655"/>
    <cellStyle name="Normal 16 7" xfId="540"/>
    <cellStyle name="Normal 17" xfId="542"/>
    <cellStyle name="Normal 17 2" xfId="543"/>
    <cellStyle name="Normal 17 3" xfId="656"/>
    <cellStyle name="Normal 18" xfId="544"/>
    <cellStyle name="Normal 18 2" xfId="545"/>
    <cellStyle name="Normal 19" xfId="340"/>
    <cellStyle name="Normal 19 2" xfId="547"/>
    <cellStyle name="Normal 19 3" xfId="546"/>
    <cellStyle name="Normal 2" xfId="3"/>
    <cellStyle name="Normal 2 10" xfId="341"/>
    <cellStyle name="Normal 2 11" xfId="342"/>
    <cellStyle name="Normal 2 12" xfId="343"/>
    <cellStyle name="Normal 2 13" xfId="344"/>
    <cellStyle name="Normal 2 13 2" xfId="759"/>
    <cellStyle name="Normal 2 14" xfId="345"/>
    <cellStyle name="Normal 2 14 2" xfId="54"/>
    <cellStyle name="Normal 2 14 2 2" xfId="346"/>
    <cellStyle name="Normal 2 14 3" xfId="879"/>
    <cellStyle name="Normal 2 14 3 2" xfId="1038"/>
    <cellStyle name="Normal 2 14 4" xfId="958"/>
    <cellStyle name="Normal 2 14 5" xfId="773"/>
    <cellStyle name="Normal 2 15" xfId="347"/>
    <cellStyle name="Normal 2 15 2" xfId="997"/>
    <cellStyle name="Normal 2 15 3" xfId="839"/>
    <cellStyle name="Normal 2 16" xfId="348"/>
    <cellStyle name="Normal 2 17" xfId="349"/>
    <cellStyle name="Normal 2 18" xfId="350"/>
    <cellStyle name="Normal 2 2" xfId="4"/>
    <cellStyle name="Normal 2 2 10" xfId="548"/>
    <cellStyle name="Normal 2 2 2" xfId="351"/>
    <cellStyle name="Normal 2 2 2 2" xfId="549"/>
    <cellStyle name="Normal 2 2 2 2 2" xfId="672"/>
    <cellStyle name="Normal 2 2 2 2 2 2" xfId="789"/>
    <cellStyle name="Normal 2 2 2 2 2 2 2" xfId="893"/>
    <cellStyle name="Normal 2 2 2 2 2 2 2 2" xfId="1052"/>
    <cellStyle name="Normal 2 2 2 2 2 2 3" xfId="972"/>
    <cellStyle name="Normal 2 2 2 2 2 3" xfId="854"/>
    <cellStyle name="Normal 2 2 2 2 2 3 2" xfId="1011"/>
    <cellStyle name="Normal 2 2 2 2 2 4" xfId="932"/>
    <cellStyle name="Normal 2 2 2 2 3" xfId="52"/>
    <cellStyle name="Normal 2 2 2 2 4" xfId="671"/>
    <cellStyle name="Normal 2 2 2 2_Matriz Final 2010 v09f" xfId="673"/>
    <cellStyle name="Normal 2 2 2 3" xfId="674"/>
    <cellStyle name="Normal 2 2 2 3 2" xfId="790"/>
    <cellStyle name="Normal 2 2 2 3 2 2" xfId="894"/>
    <cellStyle name="Normal 2 2 2 3 2 2 2" xfId="1053"/>
    <cellStyle name="Normal 2 2 2 3 2 3" xfId="973"/>
    <cellStyle name="Normal 2 2 2 3 3" xfId="855"/>
    <cellStyle name="Normal 2 2 2 3 3 2" xfId="1012"/>
    <cellStyle name="Normal 2 2 2 3 4" xfId="933"/>
    <cellStyle name="Normal 2 2 2 4" xfId="675"/>
    <cellStyle name="Normal 2 2 2 4 2" xfId="791"/>
    <cellStyle name="Normal 2 2 2 4 2 2" xfId="895"/>
    <cellStyle name="Normal 2 2 2 4 2 2 2" xfId="1054"/>
    <cellStyle name="Normal 2 2 2 4 2 3" xfId="974"/>
    <cellStyle name="Normal 2 2 2 4 3" xfId="856"/>
    <cellStyle name="Normal 2 2 2 4 3 2" xfId="1013"/>
    <cellStyle name="Normal 2 2 2 4 4" xfId="934"/>
    <cellStyle name="Normal 2 2 2 5" xfId="788"/>
    <cellStyle name="Normal 2 2 2 5 2" xfId="892"/>
    <cellStyle name="Normal 2 2 2 5 2 2" xfId="1051"/>
    <cellStyle name="Normal 2 2 2 5 3" xfId="971"/>
    <cellStyle name="Normal 2 2 2 6" xfId="853"/>
    <cellStyle name="Normal 2 2 2 6 2" xfId="1010"/>
    <cellStyle name="Normal 2 2 2 7" xfId="931"/>
    <cellStyle name="Normal 2 2 2 8" xfId="670"/>
    <cellStyle name="Normal 2 2 2_Matriz Final 2010 v09f" xfId="676"/>
    <cellStyle name="Normal 2 2 3" xfId="677"/>
    <cellStyle name="Normal 2 2 3 2" xfId="678"/>
    <cellStyle name="Normal 2 2 3 2 2" xfId="793"/>
    <cellStyle name="Normal 2 2 3 3" xfId="792"/>
    <cellStyle name="Normal 2 2 3 3 2" xfId="896"/>
    <cellStyle name="Normal 2 2 3 3 2 2" xfId="1055"/>
    <cellStyle name="Normal 2 2 3 3 3" xfId="975"/>
    <cellStyle name="Normal 2 2 3 4" xfId="857"/>
    <cellStyle name="Normal 2 2 3 4 2" xfId="1014"/>
    <cellStyle name="Normal 2 2 3 5" xfId="935"/>
    <cellStyle name="Normal 2 2 3_Matriz Final 2010 v09f" xfId="679"/>
    <cellStyle name="Normal 2 2 4" xfId="680"/>
    <cellStyle name="Normal 2 2 4 2" xfId="794"/>
    <cellStyle name="Normal 2 2 5" xfId="681"/>
    <cellStyle name="Normal 2 2 6" xfId="682"/>
    <cellStyle name="Normal 2 2 7" xfId="683"/>
    <cellStyle name="Normal 2 2 8" xfId="684"/>
    <cellStyle name="Normal 2 2 9" xfId="669"/>
    <cellStyle name="Normal 2 2 9 2" xfId="787"/>
    <cellStyle name="Normal 2 2_Matriz Final 2010 v09f" xfId="685"/>
    <cellStyle name="Normal 2 3" xfId="23"/>
    <cellStyle name="Normal 2 3 2" xfId="32"/>
    <cellStyle name="Normal 2 3 2 2" xfId="551"/>
    <cellStyle name="Normal 2 3 3" xfId="352"/>
    <cellStyle name="Normal 2 3 3 2" xfId="795"/>
    <cellStyle name="Normal 2 3 3 2 2" xfId="897"/>
    <cellStyle name="Normal 2 3 3 2 2 2" xfId="1056"/>
    <cellStyle name="Normal 2 3 3 2 3" xfId="976"/>
    <cellStyle name="Normal 2 3 3 3" xfId="858"/>
    <cellStyle name="Normal 2 3 3 3 2" xfId="1015"/>
    <cellStyle name="Normal 2 3 3 4" xfId="936"/>
    <cellStyle name="Normal 2 3 3 5" xfId="686"/>
    <cellStyle name="Normal 2 3 4" xfId="657"/>
    <cellStyle name="Normal 2 3 5" xfId="550"/>
    <cellStyle name="Normal 2 4" xfId="42"/>
    <cellStyle name="Normal 2 4 2" xfId="353"/>
    <cellStyle name="Normal 2 4 2 2" xfId="553"/>
    <cellStyle name="Normal 2 4 3" xfId="687"/>
    <cellStyle name="Normal 2 4 3 2" xfId="796"/>
    <cellStyle name="Normal 2 4 3 2 2" xfId="898"/>
    <cellStyle name="Normal 2 4 3 2 2 2" xfId="1057"/>
    <cellStyle name="Normal 2 4 3 2 3" xfId="977"/>
    <cellStyle name="Normal 2 4 3 3" xfId="859"/>
    <cellStyle name="Normal 2 4 3 3 2" xfId="1016"/>
    <cellStyle name="Normal 2 4 3 4" xfId="937"/>
    <cellStyle name="Normal 2 4 4" xfId="658"/>
    <cellStyle name="Normal 2 4 5" xfId="552"/>
    <cellStyle name="Normal 2 5" xfId="50"/>
    <cellStyle name="Normal 2 5 2" xfId="354"/>
    <cellStyle name="Normal 2 5 2 2" xfId="798"/>
    <cellStyle name="Normal 2 5 2 2 2" xfId="899"/>
    <cellStyle name="Normal 2 5 2 2 2 2" xfId="1058"/>
    <cellStyle name="Normal 2 5 2 2 3" xfId="978"/>
    <cellStyle name="Normal 2 5 2 3" xfId="860"/>
    <cellStyle name="Normal 2 5 2 3 2" xfId="1017"/>
    <cellStyle name="Normal 2 5 2 4" xfId="938"/>
    <cellStyle name="Normal 2 5 2 5" xfId="689"/>
    <cellStyle name="Normal 2 5 2 6" xfId="555"/>
    <cellStyle name="Normal 2 5 3" xfId="688"/>
    <cellStyle name="Normal 2 5 3 2" xfId="797"/>
    <cellStyle name="Normal 2 5 4" xfId="659"/>
    <cellStyle name="Normal 2 5 5" xfId="554"/>
    <cellStyle name="Normal 2 5_Matriz Final 2010 v09f" xfId="690"/>
    <cellStyle name="Normal 2 6" xfId="355"/>
    <cellStyle name="Normal 2 6 2" xfId="691"/>
    <cellStyle name="Normal 2 6 2 2" xfId="799"/>
    <cellStyle name="Normal 2 6 2 2 2" xfId="900"/>
    <cellStyle name="Normal 2 6 2 2 2 2" xfId="1059"/>
    <cellStyle name="Normal 2 6 2 2 3" xfId="979"/>
    <cellStyle name="Normal 2 6 2 3" xfId="861"/>
    <cellStyle name="Normal 2 6 2 3 2" xfId="1018"/>
    <cellStyle name="Normal 2 6 2 4" xfId="939"/>
    <cellStyle name="Normal 2 6 3" xfId="660"/>
    <cellStyle name="Normal 2 6 4" xfId="556"/>
    <cellStyle name="Normal 2 7" xfId="356"/>
    <cellStyle name="Normal 2 7 2" xfId="692"/>
    <cellStyle name="Normal 2 7 2 2" xfId="800"/>
    <cellStyle name="Normal 2 7 2 2 2" xfId="901"/>
    <cellStyle name="Normal 2 7 2 2 2 2" xfId="1060"/>
    <cellStyle name="Normal 2 7 2 2 3" xfId="980"/>
    <cellStyle name="Normal 2 7 2 3" xfId="862"/>
    <cellStyle name="Normal 2 7 2 3 2" xfId="1019"/>
    <cellStyle name="Normal 2 7 2 4" xfId="940"/>
    <cellStyle name="Normal 2 8" xfId="357"/>
    <cellStyle name="Normal 2 8 2" xfId="693"/>
    <cellStyle name="Normal 2 9" xfId="358"/>
    <cellStyle name="Normal 2_Matriz Final 2010 v09f" xfId="694"/>
    <cellStyle name="Normal 20" xfId="359"/>
    <cellStyle name="Normal 20 2" xfId="360"/>
    <cellStyle name="Normal 20 2 2" xfId="558"/>
    <cellStyle name="Normal 20 3" xfId="557"/>
    <cellStyle name="Normal 21" xfId="559"/>
    <cellStyle name="Normal 21 2" xfId="560"/>
    <cellStyle name="Normal 22" xfId="561"/>
    <cellStyle name="Normal 22 2" xfId="562"/>
    <cellStyle name="Normal 23" xfId="563"/>
    <cellStyle name="Normal 23 2" xfId="564"/>
    <cellStyle name="Normal 24" xfId="565"/>
    <cellStyle name="Normal 24 2" xfId="566"/>
    <cellStyle name="Normal 25" xfId="567"/>
    <cellStyle name="Normal 25 2" xfId="568"/>
    <cellStyle name="Normal 26" xfId="569"/>
    <cellStyle name="Normal 26 2" xfId="570"/>
    <cellStyle name="Normal 27" xfId="571"/>
    <cellStyle name="Normal 27 2" xfId="572"/>
    <cellStyle name="Normal 28" xfId="573"/>
    <cellStyle name="Normal 28 2" xfId="574"/>
    <cellStyle name="Normal 29" xfId="575"/>
    <cellStyle name="Normal 29 2" xfId="576"/>
    <cellStyle name="Normal 3" xfId="7"/>
    <cellStyle name="Normal 3 10" xfId="749"/>
    <cellStyle name="Normal 3 10 2" xfId="824"/>
    <cellStyle name="Normal 3 11" xfId="782"/>
    <cellStyle name="Normal 3 11 2" xfId="887"/>
    <cellStyle name="Normal 3 11 2 2" xfId="1046"/>
    <cellStyle name="Normal 3 11 3" xfId="966"/>
    <cellStyle name="Normal 3 12" xfId="848"/>
    <cellStyle name="Normal 3 12 2" xfId="1005"/>
    <cellStyle name="Normal 3 13" xfId="926"/>
    <cellStyle name="Normal 3 14" xfId="661"/>
    <cellStyle name="Normal 3 2" xfId="20"/>
    <cellStyle name="Normal 3 2 2" xfId="27"/>
    <cellStyle name="Normal 3 2 2 2" xfId="362"/>
    <cellStyle name="Normal 3 2 2 3" xfId="578"/>
    <cellStyle name="Normal 3 2 3" xfId="363"/>
    <cellStyle name="Normal 3 2 3 2" xfId="696"/>
    <cellStyle name="Normal 3 2 4" xfId="364"/>
    <cellStyle name="Normal 3 2 4 2" xfId="697"/>
    <cellStyle name="Normal 3 2 5" xfId="361"/>
    <cellStyle name="Normal 3 2 5 2" xfId="803"/>
    <cellStyle name="Normal 3 2 5 2 2" xfId="902"/>
    <cellStyle name="Normal 3 2 5 2 2 2" xfId="1061"/>
    <cellStyle name="Normal 3 2 5 2 3" xfId="981"/>
    <cellStyle name="Normal 3 2 5 3" xfId="863"/>
    <cellStyle name="Normal 3 2 5 3 2" xfId="1020"/>
    <cellStyle name="Normal 3 2 5 4" xfId="941"/>
    <cellStyle name="Normal 3 2 6" xfId="695"/>
    <cellStyle name="Normal 3 2 6 2" xfId="802"/>
    <cellStyle name="Normal 3 2 7" xfId="577"/>
    <cellStyle name="Normal 3 2_Matriz Final 2010 v09f" xfId="698"/>
    <cellStyle name="Normal 3 3" xfId="36"/>
    <cellStyle name="Normal 3 3 2" xfId="366"/>
    <cellStyle name="Normal 3 3 2 2" xfId="804"/>
    <cellStyle name="Normal 3 3 3" xfId="367"/>
    <cellStyle name="Normal 3 3 4" xfId="368"/>
    <cellStyle name="Normal 3 3 5" xfId="365"/>
    <cellStyle name="Normal 3 3 6" xfId="699"/>
    <cellStyle name="Normal 3 4" xfId="35"/>
    <cellStyle name="Normal 3 4 2" xfId="801"/>
    <cellStyle name="Normal 3 5" xfId="34"/>
    <cellStyle name="Normal 3 5 2" xfId="821"/>
    <cellStyle name="Normal 3 6" xfId="44"/>
    <cellStyle name="Normal 3 6 2" xfId="822"/>
    <cellStyle name="Normal 3 6 3" xfId="747"/>
    <cellStyle name="Normal 3 7" xfId="746"/>
    <cellStyle name="Normal 3 7 2" xfId="820"/>
    <cellStyle name="Normal 3 8" xfId="748"/>
    <cellStyle name="Normal 3 8 2" xfId="823"/>
    <cellStyle name="Normal 3 9" xfId="745"/>
    <cellStyle name="Normal 3 9 2" xfId="819"/>
    <cellStyle name="Normal 30" xfId="579"/>
    <cellStyle name="Normal 30 2" xfId="580"/>
    <cellStyle name="Normal 31" xfId="581"/>
    <cellStyle name="Normal 31 2" xfId="582"/>
    <cellStyle name="Normal 32" xfId="583"/>
    <cellStyle name="Normal 32 2" xfId="584"/>
    <cellStyle name="Normal 33" xfId="585"/>
    <cellStyle name="Normal 33 2" xfId="586"/>
    <cellStyle name="Normal 34" xfId="587"/>
    <cellStyle name="Normal 34 2" xfId="588"/>
    <cellStyle name="Normal 35" xfId="589"/>
    <cellStyle name="Normal 35 2" xfId="590"/>
    <cellStyle name="Normal 36" xfId="591"/>
    <cellStyle name="Normal 36 2" xfId="592"/>
    <cellStyle name="Normal 37" xfId="593"/>
    <cellStyle name="Normal 37 2" xfId="594"/>
    <cellStyle name="Normal 38" xfId="595"/>
    <cellStyle name="Normal 38 2" xfId="596"/>
    <cellStyle name="Normal 39" xfId="597"/>
    <cellStyle name="Normal 39 2" xfId="598"/>
    <cellStyle name="Normal 4" xfId="19"/>
    <cellStyle name="Normal 4 10" xfId="753"/>
    <cellStyle name="Normal 4 11" xfId="783"/>
    <cellStyle name="Normal 4 11 2" xfId="888"/>
    <cellStyle name="Normal 4 11 2 2" xfId="1047"/>
    <cellStyle name="Normal 4 11 3" xfId="967"/>
    <cellStyle name="Normal 4 12" xfId="849"/>
    <cellStyle name="Normal 4 12 2" xfId="1006"/>
    <cellStyle name="Normal 4 13" xfId="927"/>
    <cellStyle name="Normal 4 14" xfId="662"/>
    <cellStyle name="Normal 4 15" xfId="599"/>
    <cellStyle name="Normal 4 2" xfId="28"/>
    <cellStyle name="Normal 4 2 2" xfId="370"/>
    <cellStyle name="Normal 4 2 2 2" xfId="806"/>
    <cellStyle name="Normal 4 2 3" xfId="369"/>
    <cellStyle name="Normal 4 2 3 2" xfId="701"/>
    <cellStyle name="Normal 4 3" xfId="371"/>
    <cellStyle name="Normal 4 3 2" xfId="807"/>
    <cellStyle name="Normal 4 3 3" xfId="702"/>
    <cellStyle name="Normal 4 3 4" xfId="600"/>
    <cellStyle name="Normal 4 4" xfId="372"/>
    <cellStyle name="Normal 4 4 2" xfId="808"/>
    <cellStyle name="Normal 4 4 3" xfId="703"/>
    <cellStyle name="Normal 4 5" xfId="704"/>
    <cellStyle name="Normal 4 5 2" xfId="809"/>
    <cellStyle name="Normal 4 6" xfId="705"/>
    <cellStyle name="Normal 4 6 2" xfId="810"/>
    <cellStyle name="Normal 4 7" xfId="706"/>
    <cellStyle name="Normal 4 7 2" xfId="811"/>
    <cellStyle name="Normal 4 8" xfId="707"/>
    <cellStyle name="Normal 4 9" xfId="700"/>
    <cellStyle name="Normal 4 9 2" xfId="805"/>
    <cellStyle name="Normal 4_Matriz Final 2010 v09f" xfId="708"/>
    <cellStyle name="Normal 40" xfId="601"/>
    <cellStyle name="Normal 40 2" xfId="602"/>
    <cellStyle name="Normal 41" xfId="603"/>
    <cellStyle name="Normal 42" xfId="604"/>
    <cellStyle name="Normal 43" xfId="605"/>
    <cellStyle name="Normal 43 2" xfId="606"/>
    <cellStyle name="Normal 43 3" xfId="709"/>
    <cellStyle name="Normal 44" xfId="607"/>
    <cellStyle name="Normal 44 2" xfId="608"/>
    <cellStyle name="Normal 45" xfId="609"/>
    <cellStyle name="Normal 46" xfId="610"/>
    <cellStyle name="Normal 46 2" xfId="647"/>
    <cellStyle name="Normal 47" xfId="611"/>
    <cellStyle name="Normal 47 2" xfId="750"/>
    <cellStyle name="Normal 48" xfId="612"/>
    <cellStyle name="Normal 48 2" xfId="53"/>
    <cellStyle name="Normal 48 3" xfId="751"/>
    <cellStyle name="Normal 49" xfId="490"/>
    <cellStyle name="Normal 49 2" xfId="754"/>
    <cellStyle name="Normal 5" xfId="18"/>
    <cellStyle name="Normal 5 10" xfId="374"/>
    <cellStyle name="Normal 5 11" xfId="375"/>
    <cellStyle name="Normal 5 12" xfId="376"/>
    <cellStyle name="Normal 5 13" xfId="377"/>
    <cellStyle name="Normal 5 14" xfId="373"/>
    <cellStyle name="Normal 5 2" xfId="29"/>
    <cellStyle name="Normal 5 2 2" xfId="812"/>
    <cellStyle name="Normal 5 2 3" xfId="710"/>
    <cellStyle name="Normal 5 2 4" xfId="613"/>
    <cellStyle name="Normal 5 3" xfId="378"/>
    <cellStyle name="Normal 5 3 2" xfId="711"/>
    <cellStyle name="Normal 5 4" xfId="379"/>
    <cellStyle name="Normal 5 4 2" xfId="712"/>
    <cellStyle name="Normal 5 5" xfId="380"/>
    <cellStyle name="Normal 5 5 2" xfId="713"/>
    <cellStyle name="Normal 5 6" xfId="381"/>
    <cellStyle name="Normal 5 6 2" xfId="813"/>
    <cellStyle name="Normal 5 6 2 2" xfId="903"/>
    <cellStyle name="Normal 5 6 2 2 2" xfId="1062"/>
    <cellStyle name="Normal 5 6 2 3" xfId="982"/>
    <cellStyle name="Normal 5 6 3" xfId="864"/>
    <cellStyle name="Normal 5 6 3 2" xfId="1022"/>
    <cellStyle name="Normal 5 6 4" xfId="942"/>
    <cellStyle name="Normal 5 6 5" xfId="714"/>
    <cellStyle name="Normal 5 7" xfId="382"/>
    <cellStyle name="Normal 5 7 2" xfId="663"/>
    <cellStyle name="Normal 5 8" xfId="383"/>
    <cellStyle name="Normal 5 9" xfId="384"/>
    <cellStyle name="Normal 50" xfId="8"/>
    <cellStyle name="Normal 50 2" xfId="51"/>
    <cellStyle name="Normal 51" xfId="756"/>
    <cellStyle name="Normal 51 2" xfId="826"/>
    <cellStyle name="Normal 52" xfId="761"/>
    <cellStyle name="Normal 52 2" xfId="828"/>
    <cellStyle name="Normal 52 2 2" xfId="838"/>
    <cellStyle name="Normal 52 2 3" xfId="910"/>
    <cellStyle name="Normal 52 2 3 2" xfId="1069"/>
    <cellStyle name="Normal 52 2 4" xfId="988"/>
    <cellStyle name="Normal 52 3" xfId="869"/>
    <cellStyle name="Normal 52 3 2" xfId="1028"/>
    <cellStyle name="Normal 52 4" xfId="948"/>
    <cellStyle name="Normal 53" xfId="762"/>
    <cellStyle name="Normal 53 2" xfId="829"/>
    <cellStyle name="Normal 53 2 2" xfId="911"/>
    <cellStyle name="Normal 53 2 2 2" xfId="1070"/>
    <cellStyle name="Normal 53 2 3" xfId="989"/>
    <cellStyle name="Normal 53 3" xfId="870"/>
    <cellStyle name="Normal 53 3 2" xfId="1029"/>
    <cellStyle name="Normal 53 4" xfId="949"/>
    <cellStyle name="Normal 54" xfId="763"/>
    <cellStyle name="Normal 54 2" xfId="830"/>
    <cellStyle name="Normal 54 2 2" xfId="912"/>
    <cellStyle name="Normal 54 2 2 2" xfId="1071"/>
    <cellStyle name="Normal 54 2 3" xfId="990"/>
    <cellStyle name="Normal 54 3" xfId="871"/>
    <cellStyle name="Normal 54 3 2" xfId="1030"/>
    <cellStyle name="Normal 54 4" xfId="950"/>
    <cellStyle name="Normal 55" xfId="764"/>
    <cellStyle name="Normal 55 2" xfId="831"/>
    <cellStyle name="Normal 55 2 2" xfId="913"/>
    <cellStyle name="Normal 55 2 2 2" xfId="1072"/>
    <cellStyle name="Normal 55 2 3" xfId="991"/>
    <cellStyle name="Normal 55 3" xfId="872"/>
    <cellStyle name="Normal 55 3 2" xfId="1031"/>
    <cellStyle name="Normal 55 4" xfId="951"/>
    <cellStyle name="Normal 56" xfId="765"/>
    <cellStyle name="Normal 56 2" xfId="832"/>
    <cellStyle name="Normal 56 2 2" xfId="914"/>
    <cellStyle name="Normal 56 2 2 2" xfId="1073"/>
    <cellStyle name="Normal 56 2 3" xfId="992"/>
    <cellStyle name="Normal 56 3" xfId="873"/>
    <cellStyle name="Normal 56 3 2" xfId="1032"/>
    <cellStyle name="Normal 56 4" xfId="952"/>
    <cellStyle name="Normal 57" xfId="766"/>
    <cellStyle name="Normal 57 2" xfId="833"/>
    <cellStyle name="Normal 57 2 2" xfId="915"/>
    <cellStyle name="Normal 57 2 2 2" xfId="1074"/>
    <cellStyle name="Normal 57 2 3" xfId="993"/>
    <cellStyle name="Normal 57 3" xfId="874"/>
    <cellStyle name="Normal 57 3 2" xfId="1033"/>
    <cellStyle name="Normal 57 4" xfId="953"/>
    <cellStyle name="Normal 58" xfId="768"/>
    <cellStyle name="Normal 58 2" xfId="835"/>
    <cellStyle name="Normal 58 2 2" xfId="917"/>
    <cellStyle name="Normal 58 2 2 2" xfId="1076"/>
    <cellStyle name="Normal 58 2 3" xfId="995"/>
    <cellStyle name="Normal 58 3" xfId="876"/>
    <cellStyle name="Normal 58 3 2" xfId="1035"/>
    <cellStyle name="Normal 58 4" xfId="955"/>
    <cellStyle name="Normal 59" xfId="767"/>
    <cellStyle name="Normal 59 2" xfId="834"/>
    <cellStyle name="Normal 59 2 2" xfId="916"/>
    <cellStyle name="Normal 59 2 2 2" xfId="1075"/>
    <cellStyle name="Normal 59 2 3" xfId="994"/>
    <cellStyle name="Normal 59 3" xfId="875"/>
    <cellStyle name="Normal 59 3 2" xfId="1034"/>
    <cellStyle name="Normal 59 4" xfId="954"/>
    <cellStyle name="Normal 6" xfId="39"/>
    <cellStyle name="Normal 6 10" xfId="386"/>
    <cellStyle name="Normal 6 11" xfId="387"/>
    <cellStyle name="Normal 6 12" xfId="388"/>
    <cellStyle name="Normal 6 12 2" xfId="814"/>
    <cellStyle name="Normal 6 12 3" xfId="715"/>
    <cellStyle name="Normal 6 13" xfId="389"/>
    <cellStyle name="Normal 6 14" xfId="390"/>
    <cellStyle name="Normal 6 15" xfId="391"/>
    <cellStyle name="Normal 6 16" xfId="392"/>
    <cellStyle name="Normal 6 17" xfId="385"/>
    <cellStyle name="Normal 6 2" xfId="393"/>
    <cellStyle name="Normal 6 2 2" xfId="716"/>
    <cellStyle name="Normal 6 3" xfId="394"/>
    <cellStyle name="Normal 6 4" xfId="395"/>
    <cellStyle name="Normal 6 5" xfId="396"/>
    <cellStyle name="Normal 6 6" xfId="397"/>
    <cellStyle name="Normal 6 7" xfId="398"/>
    <cellStyle name="Normal 6 8" xfId="399"/>
    <cellStyle name="Normal 6 9" xfId="400"/>
    <cellStyle name="Normal 60" xfId="769"/>
    <cellStyle name="Normal 60 2" xfId="836"/>
    <cellStyle name="Normal 60 2 2" xfId="918"/>
    <cellStyle name="Normal 60 2 2 2" xfId="1077"/>
    <cellStyle name="Normal 60 2 3" xfId="996"/>
    <cellStyle name="Normal 60 3" xfId="877"/>
    <cellStyle name="Normal 60 3 2" xfId="1036"/>
    <cellStyle name="Normal 60 4" xfId="956"/>
    <cellStyle name="Normal 61" xfId="771"/>
    <cellStyle name="Normal 62" xfId="770"/>
    <cellStyle name="Normal 62 2" xfId="878"/>
    <cellStyle name="Normal 62 2 2" xfId="1037"/>
    <cellStyle name="Normal 62 3" xfId="957"/>
    <cellStyle name="Normal 63" xfId="646"/>
    <cellStyle name="Normal 64" xfId="744"/>
    <cellStyle name="Normal 65" xfId="1093"/>
    <cellStyle name="Normal 66" xfId="1094"/>
    <cellStyle name="Normal 67" xfId="1095"/>
    <cellStyle name="Normal 68" xfId="1096"/>
    <cellStyle name="Normal 69" xfId="1097"/>
    <cellStyle name="Normal 7" xfId="75"/>
    <cellStyle name="Normal 7 2" xfId="402"/>
    <cellStyle name="Normal 7 3" xfId="403"/>
    <cellStyle name="Normal 7 3 2" xfId="815"/>
    <cellStyle name="Normal 7 3 3" xfId="717"/>
    <cellStyle name="Normal 7 4" xfId="401"/>
    <cellStyle name="Normal 7 4 2" xfId="889"/>
    <cellStyle name="Normal 7 4 2 2" xfId="1048"/>
    <cellStyle name="Normal 7 4 3" xfId="968"/>
    <cellStyle name="Normal 7 4 4" xfId="784"/>
    <cellStyle name="Normal 7 5" xfId="850"/>
    <cellStyle name="Normal 7 5 2" xfId="1007"/>
    <cellStyle name="Normal 7 6" xfId="928"/>
    <cellStyle name="Normal 7 7" xfId="664"/>
    <cellStyle name="Normal 70" xfId="1098"/>
    <cellStyle name="Normal 71" xfId="1099"/>
    <cellStyle name="Normal 72" xfId="1100"/>
    <cellStyle name="Normal 73" xfId="1101"/>
    <cellStyle name="Normal 74" xfId="1102"/>
    <cellStyle name="Normal 75" xfId="1103"/>
    <cellStyle name="Normal 76" xfId="1104"/>
    <cellStyle name="Normal 77" xfId="1105"/>
    <cellStyle name="Normal 78" xfId="1106"/>
    <cellStyle name="Normal 79" xfId="1107"/>
    <cellStyle name="Normal 8" xfId="77"/>
    <cellStyle name="Normal 8 2" xfId="405"/>
    <cellStyle name="Normal 8 2 2" xfId="614"/>
    <cellStyle name="Normal 8 3" xfId="406"/>
    <cellStyle name="Normal 8 3 2" xfId="890"/>
    <cellStyle name="Normal 8 3 2 2" xfId="1049"/>
    <cellStyle name="Normal 8 3 3" xfId="969"/>
    <cellStyle name="Normal 8 3 4" xfId="785"/>
    <cellStyle name="Normal 8 4" xfId="407"/>
    <cellStyle name="Normal 8 4 2" xfId="1008"/>
    <cellStyle name="Normal 8 4 3" xfId="851"/>
    <cellStyle name="Normal 8 5" xfId="404"/>
    <cellStyle name="Normal 8 5 2" xfId="929"/>
    <cellStyle name="Normal 8 6" xfId="665"/>
    <cellStyle name="Normal 80" xfId="1108"/>
    <cellStyle name="Normal 81" xfId="1109"/>
    <cellStyle name="Normal 82" xfId="1110"/>
    <cellStyle name="Normal 83" xfId="1111"/>
    <cellStyle name="Normal 84" xfId="1112"/>
    <cellStyle name="Normal 85" xfId="1113"/>
    <cellStyle name="Normal 86" xfId="1114"/>
    <cellStyle name="Normal 87" xfId="1116"/>
    <cellStyle name="Normal 9" xfId="99"/>
    <cellStyle name="Normal 9 2" xfId="12"/>
    <cellStyle name="Normal 9 2 2" xfId="615"/>
    <cellStyle name="Normal 9 3" xfId="408"/>
    <cellStyle name="Normal 9 3 2" xfId="891"/>
    <cellStyle name="Normal 9 3 2 2" xfId="1050"/>
    <cellStyle name="Normal 9 3 3" xfId="970"/>
    <cellStyle name="Normal 9 3 4" xfId="786"/>
    <cellStyle name="Normal 9 4" xfId="852"/>
    <cellStyle name="Normal 9 4 2" xfId="1009"/>
    <cellStyle name="Normal 9 5" xfId="930"/>
    <cellStyle name="Normal 9 6" xfId="666"/>
    <cellStyle name="Normal 92" xfId="409"/>
    <cellStyle name="Normal GHG Numbers (0.00)" xfId="410"/>
    <cellStyle name="Normal GHG Numbers (0.00) 2" xfId="411"/>
    <cellStyle name="Normal GHG Textfiels Bold" xfId="412"/>
    <cellStyle name="Normal GHG Textfiels Bold 2" xfId="413"/>
    <cellStyle name="Normal GHG-Shade" xfId="414"/>
    <cellStyle name="Nota 2" xfId="415"/>
    <cellStyle name="Notas 2" xfId="416"/>
    <cellStyle name="Notas 2 2" xfId="417"/>
    <cellStyle name="Note" xfId="616"/>
    <cellStyle name="Note 2" xfId="418"/>
    <cellStyle name="Note 2 2" xfId="617"/>
    <cellStyle name="Note 3" xfId="419"/>
    <cellStyle name="Notiz 2" xfId="420"/>
    <cellStyle name="NumberCellStyle" xfId="421"/>
    <cellStyle name="ohneP" xfId="422"/>
    <cellStyle name="Output" xfId="618"/>
    <cellStyle name="Output 2" xfId="423"/>
    <cellStyle name="Percent 2" xfId="424"/>
    <cellStyle name="Porcentagem" xfId="2" builtinId="5"/>
    <cellStyle name="Porcentagem 10" xfId="827"/>
    <cellStyle name="Porcentagem 11" xfId="757"/>
    <cellStyle name="Porcentagem 2" xfId="9"/>
    <cellStyle name="Porcentagem 2 10" xfId="718"/>
    <cellStyle name="Porcentagem 2 2" xfId="30"/>
    <cellStyle name="Porcentagem 2 2 2" xfId="427"/>
    <cellStyle name="Porcentagem 2 2 2 2" xfId="816"/>
    <cellStyle name="Porcentagem 2 2 2 2 2" xfId="905"/>
    <cellStyle name="Porcentagem 2 2 2 2 2 2" xfId="1064"/>
    <cellStyle name="Porcentagem 2 2 2 2 3" xfId="983"/>
    <cellStyle name="Porcentagem 2 2 2 3" xfId="865"/>
    <cellStyle name="Porcentagem 2 2 2 3 2" xfId="1023"/>
    <cellStyle name="Porcentagem 2 2 2 4" xfId="943"/>
    <cellStyle name="Porcentagem 2 2 2 5" xfId="719"/>
    <cellStyle name="Porcentagem 2 2 3" xfId="620"/>
    <cellStyle name="Porcentagem 2 3" xfId="43"/>
    <cellStyle name="Porcentagem 2 3 2" xfId="720"/>
    <cellStyle name="Porcentagem 2 3 3" xfId="621"/>
    <cellStyle name="Porcentagem 2 4" xfId="47"/>
    <cellStyle name="Porcentagem 2 4 2" xfId="721"/>
    <cellStyle name="Porcentagem 2 5" xfId="426"/>
    <cellStyle name="Porcentagem 2 5 2" xfId="722"/>
    <cellStyle name="Porcentagem 2 6" xfId="723"/>
    <cellStyle name="Porcentagem 2 7" xfId="724"/>
    <cellStyle name="Porcentagem 2 8" xfId="725"/>
    <cellStyle name="Porcentagem 2 9" xfId="726"/>
    <cellStyle name="Porcentagem 3" xfId="15"/>
    <cellStyle name="Porcentagem 3 2" xfId="31"/>
    <cellStyle name="Porcentagem 3 2 2" xfId="622"/>
    <cellStyle name="Porcentagem 3 3" xfId="45"/>
    <cellStyle name="Porcentagem 3 3 2" xfId="623"/>
    <cellStyle name="Porcentagem 3 4" xfId="428"/>
    <cellStyle name="Porcentagem 3 4 2" xfId="727"/>
    <cellStyle name="Porcentagem 3 5" xfId="728"/>
    <cellStyle name="Porcentagem 3 6" xfId="729"/>
    <cellStyle name="Porcentagem 4" xfId="40"/>
    <cellStyle name="Porcentagem 4 2" xfId="58"/>
    <cellStyle name="Porcentagem 4 2 2" xfId="626"/>
    <cellStyle name="Porcentagem 4 2 3" xfId="625"/>
    <cellStyle name="Porcentagem 4 3" xfId="624"/>
    <cellStyle name="Porcentagem 5" xfId="79"/>
    <cellStyle name="Porcentagem 5 2" xfId="486"/>
    <cellStyle name="Porcentagem 5 2 2" xfId="628"/>
    <cellStyle name="Porcentagem 5 3" xfId="772"/>
    <cellStyle name="Porcentagem 5 4" xfId="648"/>
    <cellStyle name="Porcentagem 5 5" xfId="627"/>
    <cellStyle name="Porcentagem 6" xfId="425"/>
    <cellStyle name="Porcentagem 6 2" xfId="630"/>
    <cellStyle name="Porcentagem 6 3" xfId="730"/>
    <cellStyle name="Porcentagem 6 4" xfId="629"/>
    <cellStyle name="Porcentagem 7" xfId="619"/>
    <cellStyle name="Porcentagem 7 2" xfId="731"/>
    <cellStyle name="Porcentagem 8" xfId="732"/>
    <cellStyle name="Porcentagem 8 2" xfId="13"/>
    <cellStyle name="Porcentagem 8 2 2" xfId="906"/>
    <cellStyle name="Porcentagem 8 2 2 2" xfId="1065"/>
    <cellStyle name="Porcentagem 8 2 3" xfId="984"/>
    <cellStyle name="Porcentagem 8 3" xfId="866"/>
    <cellStyle name="Porcentagem 8 3 2" xfId="1024"/>
    <cellStyle name="Porcentagem 8 4" xfId="944"/>
    <cellStyle name="Porcentagem 9" xfId="48"/>
    <cellStyle name="Porcentaje 2" xfId="429"/>
    <cellStyle name="Porcentaje 2 2" xfId="430"/>
    <cellStyle name="Porcentaje 2 2 2" xfId="431"/>
    <cellStyle name="Porcentaje 2 3" xfId="432"/>
    <cellStyle name="Porcentaje 2 4" xfId="433"/>
    <cellStyle name="Porcentaje 2 5" xfId="434"/>
    <cellStyle name="Porcentaje 3" xfId="435"/>
    <cellStyle name="Porcentual 2" xfId="436"/>
    <cellStyle name="Porcentual 2 2" xfId="437"/>
    <cellStyle name="Pourcentage 2" xfId="438"/>
    <cellStyle name="Prozent 2" xfId="439"/>
    <cellStyle name="Refdb standard" xfId="440"/>
    <cellStyle name="Saída 2" xfId="441"/>
    <cellStyle name="Schlecht 2" xfId="442"/>
    <cellStyle name="Separador de milhares 10" xfId="825"/>
    <cellStyle name="Separador de milhares 2" xfId="21"/>
    <cellStyle name="Separador de milhares 2 2" xfId="22"/>
    <cellStyle name="Separador de milhares 2 2 2" xfId="64"/>
    <cellStyle name="Separador de milhares 2 2 2 2" xfId="735"/>
    <cellStyle name="Separador de milhares 2 2 3" xfId="90"/>
    <cellStyle name="Separador de milhares 2 2 3 2" xfId="736"/>
    <cellStyle name="Separador de milhares 2 2 4" xfId="737"/>
    <cellStyle name="Separador de milhares 2 2 5" xfId="734"/>
    <cellStyle name="Separador de milhares 2 2 6" xfId="667"/>
    <cellStyle name="Separador de milhares 2 2 7" xfId="631"/>
    <cellStyle name="Separador de milhares 2 3" xfId="24"/>
    <cellStyle name="Separador de milhares 2 3 2" xfId="33"/>
    <cellStyle name="Separador de milhares 2 3 2 2" xfId="68"/>
    <cellStyle name="Separador de milhares 2 3 2 2 2" xfId="907"/>
    <cellStyle name="Separador de milhares 2 3 2 2 2 2" xfId="1066"/>
    <cellStyle name="Separador de milhares 2 3 2 2 3" xfId="985"/>
    <cellStyle name="Separador de milhares 2 3 2 2 4" xfId="817"/>
    <cellStyle name="Separador de milhares 2 3 2 3" xfId="92"/>
    <cellStyle name="Separador de milhares 2 3 2 3 2" xfId="1025"/>
    <cellStyle name="Separador de milhares 2 3 2 3 3" xfId="867"/>
    <cellStyle name="Separador de milhares 2 3 2 4" xfId="945"/>
    <cellStyle name="Separador de milhares 2 3 2 5" xfId="739"/>
    <cellStyle name="Separador de milhares 2 3 3" xfId="66"/>
    <cellStyle name="Separador de milhares 2 3 3 2" xfId="738"/>
    <cellStyle name="Separador de milhares 2 3 4" xfId="91"/>
    <cellStyle name="Separador de milhares 2 4" xfId="38"/>
    <cellStyle name="Separador de milhares 2 4 2" xfId="70"/>
    <cellStyle name="Separador de milhares 2 4 3" xfId="94"/>
    <cellStyle name="Separador de milhares 2 4 4" xfId="740"/>
    <cellStyle name="Separador de milhares 2 5" xfId="62"/>
    <cellStyle name="Separador de milhares 2 5 2" xfId="741"/>
    <cellStyle name="Separador de milhares 2 6" xfId="89"/>
    <cellStyle name="Separador de milhares 2 6 2" xfId="733"/>
    <cellStyle name="Separador de milhares 2 7" xfId="443"/>
    <cellStyle name="Separador de milhares 3" xfId="11"/>
    <cellStyle name="Separador de milhares 3 2" xfId="16"/>
    <cellStyle name="Separador de milhares 3 2 2" xfId="81"/>
    <cellStyle name="Separador de milhares 3 2 3" xfId="65"/>
    <cellStyle name="Separador de milhares 3 2 4" xfId="88"/>
    <cellStyle name="Separador de milhares 3 3" xfId="80"/>
    <cellStyle name="Separador de milhares 3 4" xfId="63"/>
    <cellStyle name="Separador de milhares 3 5" xfId="86"/>
    <cellStyle name="Separador de milhares 4" xfId="632"/>
    <cellStyle name="Separador de milhares 4 2" xfId="633"/>
    <cellStyle name="Separador de milhares 4 2 2" xfId="634"/>
    <cellStyle name="Separador de milhares 4 3" xfId="635"/>
    <cellStyle name="Separador de milhares 4 3 2" xfId="636"/>
    <cellStyle name="Separador de milhares 5" xfId="637"/>
    <cellStyle name="Separador de milhares 6" xfId="638"/>
    <cellStyle name="Separador de milhares 7" xfId="639"/>
    <cellStyle name="Separador de milhares 7 2" xfId="742"/>
    <cellStyle name="Separador de milhares 8" xfId="640"/>
    <cellStyle name="Separador de milhares 8 2" xfId="641"/>
    <cellStyle name="Separador de milhares 9" xfId="642"/>
    <cellStyle name="Separador de milhares 9 2" xfId="643"/>
    <cellStyle name="Separador de milhares 9 2 2" xfId="908"/>
    <cellStyle name="Separador de milhares 9 2 2 2" xfId="1067"/>
    <cellStyle name="Separador de milhares 9 2 3" xfId="986"/>
    <cellStyle name="Separador de milhares 9 2 4" xfId="818"/>
    <cellStyle name="Separador de milhares 9 3" xfId="868"/>
    <cellStyle name="Separador de milhares 9 3 2" xfId="1026"/>
    <cellStyle name="Separador de milhares 9 4" xfId="946"/>
    <cellStyle name="Separador de milhares 9 5" xfId="743"/>
    <cellStyle name="Shade" xfId="444"/>
    <cellStyle name="Shade 2" xfId="445"/>
    <cellStyle name="Standaard_Blad1" xfId="446"/>
    <cellStyle name="Standaard2" xfId="447"/>
    <cellStyle name="Standard 2" xfId="448"/>
    <cellStyle name="Standard 2 2" xfId="449"/>
    <cellStyle name="Standard 2 3" xfId="450"/>
    <cellStyle name="Standard 3" xfId="451"/>
    <cellStyle name="Standard 4" xfId="452"/>
    <cellStyle name="Standard 5" xfId="453"/>
    <cellStyle name="Standard 6" xfId="454"/>
    <cellStyle name="Standard 7" xfId="455"/>
    <cellStyle name="Standard_ENR_REF" xfId="456"/>
    <cellStyle name="Style 1" xfId="457"/>
    <cellStyle name="Texto de Aviso 2" xfId="458"/>
    <cellStyle name="Title" xfId="644"/>
    <cellStyle name="Title 2" xfId="459"/>
    <cellStyle name="Titre 2" xfId="460"/>
    <cellStyle name="Titre 3" xfId="461"/>
    <cellStyle name="Total 2" xfId="462"/>
    <cellStyle name="Überschrift 1 2" xfId="463"/>
    <cellStyle name="Überschrift 2 2" xfId="464"/>
    <cellStyle name="Überschrift 3 2" xfId="465"/>
    <cellStyle name="Überschrift 4 2" xfId="466"/>
    <cellStyle name="Überschrift 5" xfId="467"/>
    <cellStyle name="Valuta [0]_Blad1" xfId="468"/>
    <cellStyle name="Valuta_Blad1" xfId="469"/>
    <cellStyle name="Verknüpfte Zelle 2" xfId="470"/>
    <cellStyle name="Vírgula" xfId="1" builtinId="3"/>
    <cellStyle name="Vírgula 10" xfId="1117"/>
    <cellStyle name="Vírgula 11" xfId="1118"/>
    <cellStyle name="Vírgula 2" xfId="10"/>
    <cellStyle name="Vírgula 2 2" xfId="14"/>
    <cellStyle name="Vírgula 2 2 2" xfId="71"/>
    <cellStyle name="Vírgula 2 2 2 2" xfId="909"/>
    <cellStyle name="Vírgula 2 2 2 2 2" xfId="1068"/>
    <cellStyle name="Vírgula 2 2 2 3" xfId="987"/>
    <cellStyle name="Vírgula 2 2 3" xfId="87"/>
    <cellStyle name="Vírgula 2 2 3 2" xfId="1027"/>
    <cellStyle name="Vírgula 2 2 4" xfId="472"/>
    <cellStyle name="Vírgula 2 2 4 2" xfId="947"/>
    <cellStyle name="Vírgula 2 3" xfId="49"/>
    <cellStyle name="Vírgula 2 3 2" xfId="74"/>
    <cellStyle name="Vírgula 2 3 3" xfId="97"/>
    <cellStyle name="Vírgula 2 3 4" xfId="484"/>
    <cellStyle name="Vírgula 2 3 5" xfId="837"/>
    <cellStyle name="Vírgula 2 4" xfId="67"/>
    <cellStyle name="Vírgula 2 4 2" xfId="668"/>
    <cellStyle name="Vírgula 2 5" xfId="85"/>
    <cellStyle name="Vírgula 2 6" xfId="101"/>
    <cellStyle name="Vírgula 2 7" xfId="471"/>
    <cellStyle name="Vírgula 3" xfId="37"/>
    <cellStyle name="Vírgula 3 2" xfId="69"/>
    <cellStyle name="Vírgula 3 3" xfId="93"/>
    <cellStyle name="Vírgula 3 4" xfId="473"/>
    <cellStyle name="Vírgula 3 5" xfId="752"/>
    <cellStyle name="Vírgula 4" xfId="5"/>
    <cellStyle name="Vírgula 4 2" xfId="41"/>
    <cellStyle name="Vírgula 4 2 2" xfId="95"/>
    <cellStyle name="Vírgula 4 2 3" xfId="487"/>
    <cellStyle name="Vírgula 4 3" xfId="72"/>
    <cellStyle name="Vírgula 4 4" xfId="83"/>
    <cellStyle name="Vírgula 4 5" xfId="482"/>
    <cellStyle name="Vírgula 4 6" xfId="760"/>
    <cellStyle name="Vírgula 5" xfId="57"/>
    <cellStyle name="Vírgula 5 2" xfId="76"/>
    <cellStyle name="Vírgula 5 3" xfId="485"/>
    <cellStyle name="Vírgula 5 4" xfId="755"/>
    <cellStyle name="Vírgula 6" xfId="78"/>
    <cellStyle name="Vírgula 6 2" xfId="1115"/>
    <cellStyle name="Vírgula 7" xfId="82"/>
    <cellStyle name="Vírgula 8" xfId="100"/>
    <cellStyle name="Vírgula 9" xfId="1091"/>
    <cellStyle name="Währung 2" xfId="474"/>
    <cellStyle name="Währung 3" xfId="475"/>
    <cellStyle name="Warnender Text 2" xfId="476"/>
    <cellStyle name="Warning Text" xfId="645"/>
    <cellStyle name="Warning Text 2" xfId="477"/>
    <cellStyle name="Zelle überprüfen 2" xfId="478"/>
    <cellStyle name="Βασικό_Φύλλο1" xfId="479"/>
    <cellStyle name="Обычный_2++_CRFReport-template" xfId="480"/>
  </cellStyles>
  <dxfs count="22"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alignment horizontal="left" vertical="bottom" textRotation="0" wrapText="0" indent="0" justifyLastLine="0" shrinkToFit="0" readingOrder="0"/>
    </dxf>
    <dxf>
      <border outline="0"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rgb="FFF8F8F8"/>
        </patternFill>
      </fill>
      <alignment horizontal="general" vertical="bottom" textRotation="0" wrapText="1" indent="0" justifyLastLine="0" shrinkToFit="0" readingOrder="1"/>
    </dxf>
  </dxfs>
  <tableStyles count="0" defaultTableStyle="TableStyleMedium2" defaultPivotStyle="PivotStyleLight16"/>
  <colors>
    <mruColors>
      <color rgb="FFF1A72A"/>
      <color rgb="FF62993E"/>
      <color rgb="FFD26E2A"/>
      <color rgb="FFD26E35"/>
      <color rgb="FF3B64AD"/>
      <color rgb="FFBB1A09"/>
      <color rgb="FFD6DCE5"/>
      <color rgb="FFF1A78A"/>
      <color rgb="FF5089BC"/>
      <color rgb="FF9292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'Gráfico 1'!$A$26</c:f>
              <c:strCache>
                <c:ptCount val="1"/>
                <c:pt idx="0">
                  <c:v>Agropecuária</c:v>
                </c:pt>
              </c:strCache>
            </c:strRef>
          </c:tx>
          <c:spPr>
            <a:solidFill>
              <a:srgbClr val="E2B000"/>
            </a:solidFill>
            <a:ln>
              <a:noFill/>
            </a:ln>
            <a:effectLst/>
          </c:spPr>
          <c:invertIfNegative val="0"/>
          <c:cat>
            <c:strLit>
              <c:ptCount val="10"/>
              <c:pt idx="0">
                <c:v>2015</c:v>
              </c:pt>
              <c:pt idx="1">
                <c:v>2016</c:v>
              </c:pt>
              <c:pt idx="2">
                <c:v>2017</c:v>
              </c:pt>
              <c:pt idx="3">
                <c:v>2018</c:v>
              </c:pt>
              <c:pt idx="4">
                <c:v>2019</c:v>
              </c:pt>
              <c:pt idx="5">
                <c:v>2020</c:v>
              </c:pt>
              <c:pt idx="6">
                <c:v>2021</c:v>
              </c:pt>
              <c:pt idx="7">
                <c:v>2022</c:v>
              </c:pt>
              <c:pt idx="8">
                <c:v>2023</c:v>
              </c:pt>
              <c:pt idx="9">
                <c:v>2024</c:v>
              </c:pt>
            </c:strLit>
          </c:cat>
          <c:val>
            <c:numRef>
              <c:f>'Gráfico 1'!$B$26:$K$26</c:f>
              <c:numCache>
                <c:formatCode>0.00</c:formatCode>
                <c:ptCount val="10"/>
                <c:pt idx="0">
                  <c:v>60.92</c:v>
                </c:pt>
                <c:pt idx="1">
                  <c:v>61.58</c:v>
                </c:pt>
                <c:pt idx="2">
                  <c:v>57.13</c:v>
                </c:pt>
                <c:pt idx="3">
                  <c:v>56.4</c:v>
                </c:pt>
                <c:pt idx="4">
                  <c:v>56.95</c:v>
                </c:pt>
                <c:pt idx="5">
                  <c:v>58.26</c:v>
                </c:pt>
                <c:pt idx="6">
                  <c:v>60.42</c:v>
                </c:pt>
                <c:pt idx="7">
                  <c:v>59.83</c:v>
                </c:pt>
                <c:pt idx="8">
                  <c:v>59.73</c:v>
                </c:pt>
                <c:pt idx="9">
                  <c:v>59.16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7-47B3-BFFA-998878109BA7}"/>
            </c:ext>
          </c:extLst>
        </c:ser>
        <c:ser>
          <c:idx val="1"/>
          <c:order val="1"/>
          <c:tx>
            <c:strRef>
              <c:f>'Gráfico 1'!$A$27</c:f>
              <c:strCache>
                <c:ptCount val="1"/>
                <c:pt idx="0">
                  <c:v>Energia</c:v>
                </c:pt>
              </c:strCache>
            </c:strRef>
          </c:tx>
          <c:spPr>
            <a:solidFill>
              <a:srgbClr val="3B64AD"/>
            </a:solidFill>
            <a:ln>
              <a:noFill/>
            </a:ln>
            <a:effectLst/>
          </c:spPr>
          <c:invertIfNegative val="0"/>
          <c:cat>
            <c:strLit>
              <c:ptCount val="10"/>
              <c:pt idx="0">
                <c:v>2015</c:v>
              </c:pt>
              <c:pt idx="1">
                <c:v>2016</c:v>
              </c:pt>
              <c:pt idx="2">
                <c:v>2017</c:v>
              </c:pt>
              <c:pt idx="3">
                <c:v>2018</c:v>
              </c:pt>
              <c:pt idx="4">
                <c:v>2019</c:v>
              </c:pt>
              <c:pt idx="5">
                <c:v>2020</c:v>
              </c:pt>
              <c:pt idx="6">
                <c:v>2021</c:v>
              </c:pt>
              <c:pt idx="7">
                <c:v>2022</c:v>
              </c:pt>
              <c:pt idx="8">
                <c:v>2023</c:v>
              </c:pt>
              <c:pt idx="9">
                <c:v>2024</c:v>
              </c:pt>
            </c:strLit>
          </c:cat>
          <c:val>
            <c:numRef>
              <c:f>'Gráfico 1'!$B$27:$K$27</c:f>
              <c:numCache>
                <c:formatCode>0.00</c:formatCode>
                <c:ptCount val="10"/>
                <c:pt idx="0">
                  <c:v>37.93</c:v>
                </c:pt>
                <c:pt idx="1">
                  <c:v>38.020000000000003</c:v>
                </c:pt>
                <c:pt idx="2">
                  <c:v>37.92</c:v>
                </c:pt>
                <c:pt idx="3">
                  <c:v>35.17</c:v>
                </c:pt>
                <c:pt idx="4">
                  <c:v>35.04</c:v>
                </c:pt>
                <c:pt idx="5">
                  <c:v>33.799999999999997</c:v>
                </c:pt>
                <c:pt idx="6">
                  <c:v>35.96</c:v>
                </c:pt>
                <c:pt idx="7">
                  <c:v>37.07</c:v>
                </c:pt>
                <c:pt idx="8">
                  <c:v>37.96</c:v>
                </c:pt>
                <c:pt idx="9">
                  <c:v>38.76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7-47B3-BFFA-998878109BA7}"/>
            </c:ext>
          </c:extLst>
        </c:ser>
        <c:ser>
          <c:idx val="2"/>
          <c:order val="2"/>
          <c:tx>
            <c:strRef>
              <c:f>'Gráfico 1'!$A$28</c:f>
              <c:strCache>
                <c:ptCount val="1"/>
                <c:pt idx="0">
                  <c:v>Mudança de Uso da Terra e Floresta</c:v>
                </c:pt>
              </c:strCache>
            </c:strRef>
          </c:tx>
          <c:spPr>
            <a:solidFill>
              <a:srgbClr val="629944"/>
            </a:solidFill>
            <a:ln>
              <a:noFill/>
            </a:ln>
            <a:effectLst/>
          </c:spPr>
          <c:invertIfNegative val="0"/>
          <c:cat>
            <c:strLit>
              <c:ptCount val="10"/>
              <c:pt idx="0">
                <c:v>2015</c:v>
              </c:pt>
              <c:pt idx="1">
                <c:v>2016</c:v>
              </c:pt>
              <c:pt idx="2">
                <c:v>2017</c:v>
              </c:pt>
              <c:pt idx="3">
                <c:v>2018</c:v>
              </c:pt>
              <c:pt idx="4">
                <c:v>2019</c:v>
              </c:pt>
              <c:pt idx="5">
                <c:v>2020</c:v>
              </c:pt>
              <c:pt idx="6">
                <c:v>2021</c:v>
              </c:pt>
              <c:pt idx="7">
                <c:v>2022</c:v>
              </c:pt>
              <c:pt idx="8">
                <c:v>2023</c:v>
              </c:pt>
              <c:pt idx="9">
                <c:v>2024</c:v>
              </c:pt>
            </c:strLit>
          </c:cat>
          <c:val>
            <c:numRef>
              <c:f>'Gráfico 1'!$B$28:$K$28</c:f>
              <c:numCache>
                <c:formatCode>0.00</c:formatCode>
                <c:ptCount val="10"/>
                <c:pt idx="0">
                  <c:v>47.33</c:v>
                </c:pt>
                <c:pt idx="1">
                  <c:v>41.28</c:v>
                </c:pt>
                <c:pt idx="2">
                  <c:v>40.51</c:v>
                </c:pt>
                <c:pt idx="3">
                  <c:v>38.700000000000003</c:v>
                </c:pt>
                <c:pt idx="4">
                  <c:v>39.07</c:v>
                </c:pt>
                <c:pt idx="5">
                  <c:v>42.36</c:v>
                </c:pt>
                <c:pt idx="6">
                  <c:v>40.85</c:v>
                </c:pt>
                <c:pt idx="7">
                  <c:v>47.19</c:v>
                </c:pt>
                <c:pt idx="8">
                  <c:v>44.62</c:v>
                </c:pt>
                <c:pt idx="9">
                  <c:v>55.21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77-47B3-BFFA-998878109BA7}"/>
            </c:ext>
          </c:extLst>
        </c:ser>
        <c:ser>
          <c:idx val="3"/>
          <c:order val="3"/>
          <c:tx>
            <c:strRef>
              <c:f>'Gráfico 1'!$A$29</c:f>
              <c:strCache>
                <c:ptCount val="1"/>
                <c:pt idx="0">
                  <c:v>Processos Industriais</c:v>
                </c:pt>
              </c:strCache>
            </c:strRef>
          </c:tx>
          <c:spPr>
            <a:solidFill>
              <a:srgbClr val="D26E2A"/>
            </a:solidFill>
            <a:ln>
              <a:noFill/>
            </a:ln>
            <a:effectLst/>
          </c:spPr>
          <c:invertIfNegative val="0"/>
          <c:cat>
            <c:strLit>
              <c:ptCount val="10"/>
              <c:pt idx="0">
                <c:v>2015</c:v>
              </c:pt>
              <c:pt idx="1">
                <c:v>2016</c:v>
              </c:pt>
              <c:pt idx="2">
                <c:v>2017</c:v>
              </c:pt>
              <c:pt idx="3">
                <c:v>2018</c:v>
              </c:pt>
              <c:pt idx="4">
                <c:v>2019</c:v>
              </c:pt>
              <c:pt idx="5">
                <c:v>2020</c:v>
              </c:pt>
              <c:pt idx="6">
                <c:v>2021</c:v>
              </c:pt>
              <c:pt idx="7">
                <c:v>2022</c:v>
              </c:pt>
              <c:pt idx="8">
                <c:v>2023</c:v>
              </c:pt>
              <c:pt idx="9">
                <c:v>2024</c:v>
              </c:pt>
            </c:strLit>
          </c:cat>
          <c:val>
            <c:numRef>
              <c:f>'Gráfico 1'!$B$29:$K$29</c:f>
              <c:numCache>
                <c:formatCode>0.00</c:formatCode>
                <c:ptCount val="10"/>
                <c:pt idx="0">
                  <c:v>23.27</c:v>
                </c:pt>
                <c:pt idx="1">
                  <c:v>25.51</c:v>
                </c:pt>
                <c:pt idx="2">
                  <c:v>25.85</c:v>
                </c:pt>
                <c:pt idx="3">
                  <c:v>26.45</c:v>
                </c:pt>
                <c:pt idx="4">
                  <c:v>25.73</c:v>
                </c:pt>
                <c:pt idx="5">
                  <c:v>25.22</c:v>
                </c:pt>
                <c:pt idx="6">
                  <c:v>28.01</c:v>
                </c:pt>
                <c:pt idx="7">
                  <c:v>25.78</c:v>
                </c:pt>
                <c:pt idx="8">
                  <c:v>26.66</c:v>
                </c:pt>
                <c:pt idx="9">
                  <c:v>26.89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77-47B3-BFFA-998878109BA7}"/>
            </c:ext>
          </c:extLst>
        </c:ser>
        <c:ser>
          <c:idx val="4"/>
          <c:order val="4"/>
          <c:tx>
            <c:strRef>
              <c:f>'Gráfico 1'!$A$30</c:f>
              <c:strCache>
                <c:ptCount val="1"/>
                <c:pt idx="0">
                  <c:v>Resíduos</c:v>
                </c:pt>
              </c:strCache>
            </c:strRef>
          </c:tx>
          <c:spPr>
            <a:solidFill>
              <a:srgbClr val="929292"/>
            </a:solidFill>
            <a:ln>
              <a:noFill/>
            </a:ln>
            <a:effectLst/>
          </c:spPr>
          <c:invertIfNegative val="0"/>
          <c:cat>
            <c:strLit>
              <c:ptCount val="10"/>
              <c:pt idx="0">
                <c:v>2015</c:v>
              </c:pt>
              <c:pt idx="1">
                <c:v>2016</c:v>
              </c:pt>
              <c:pt idx="2">
                <c:v>2017</c:v>
              </c:pt>
              <c:pt idx="3">
                <c:v>2018</c:v>
              </c:pt>
              <c:pt idx="4">
                <c:v>2019</c:v>
              </c:pt>
              <c:pt idx="5">
                <c:v>2020</c:v>
              </c:pt>
              <c:pt idx="6">
                <c:v>2021</c:v>
              </c:pt>
              <c:pt idx="7">
                <c:v>2022</c:v>
              </c:pt>
              <c:pt idx="8">
                <c:v>2023</c:v>
              </c:pt>
              <c:pt idx="9">
                <c:v>2024</c:v>
              </c:pt>
            </c:strLit>
          </c:cat>
          <c:val>
            <c:numRef>
              <c:f>'Gráfico 1'!$B$30:$K$30</c:f>
              <c:numCache>
                <c:formatCode>0.00</c:formatCode>
                <c:ptCount val="10"/>
                <c:pt idx="0">
                  <c:v>9.0399999999999991</c:v>
                </c:pt>
                <c:pt idx="1">
                  <c:v>9.2200000000000006</c:v>
                </c:pt>
                <c:pt idx="2">
                  <c:v>9.36</c:v>
                </c:pt>
                <c:pt idx="3">
                  <c:v>9.4700000000000006</c:v>
                </c:pt>
                <c:pt idx="4">
                  <c:v>9.7100000000000009</c:v>
                </c:pt>
                <c:pt idx="5">
                  <c:v>9.5500000000000007</c:v>
                </c:pt>
                <c:pt idx="6">
                  <c:v>9.6300000000000008</c:v>
                </c:pt>
                <c:pt idx="7">
                  <c:v>9.58</c:v>
                </c:pt>
                <c:pt idx="8">
                  <c:v>9.65</c:v>
                </c:pt>
                <c:pt idx="9">
                  <c:v>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77-47B3-BFFA-998878109BA7}"/>
            </c:ext>
          </c:extLst>
        </c:ser>
        <c:ser>
          <c:idx val="5"/>
          <c:order val="5"/>
          <c:tx>
            <c:strRef>
              <c:f>'Gráfico 1'!$A$31</c:f>
              <c:strCache>
                <c:ptCount val="1"/>
                <c:pt idx="0">
                  <c:v>Remoção</c:v>
                </c:pt>
              </c:strCache>
            </c:strRef>
          </c:tx>
          <c:spPr>
            <a:solidFill>
              <a:srgbClr val="5089BC"/>
            </a:solidFill>
            <a:ln>
              <a:noFill/>
            </a:ln>
            <a:effectLst/>
          </c:spPr>
          <c:invertIfNegative val="0"/>
          <c:cat>
            <c:strLit>
              <c:ptCount val="10"/>
              <c:pt idx="0">
                <c:v>2015</c:v>
              </c:pt>
              <c:pt idx="1">
                <c:v>2016</c:v>
              </c:pt>
              <c:pt idx="2">
                <c:v>2017</c:v>
              </c:pt>
              <c:pt idx="3">
                <c:v>2018</c:v>
              </c:pt>
              <c:pt idx="4">
                <c:v>2019</c:v>
              </c:pt>
              <c:pt idx="5">
                <c:v>2020</c:v>
              </c:pt>
              <c:pt idx="6">
                <c:v>2021</c:v>
              </c:pt>
              <c:pt idx="7">
                <c:v>2022</c:v>
              </c:pt>
              <c:pt idx="8">
                <c:v>2023</c:v>
              </c:pt>
              <c:pt idx="9">
                <c:v>2024</c:v>
              </c:pt>
            </c:strLit>
          </c:cat>
          <c:val>
            <c:numRef>
              <c:f>'Gráfico 1'!$B$31:$K$31</c:f>
              <c:numCache>
                <c:formatCode>0.00</c:formatCode>
                <c:ptCount val="10"/>
                <c:pt idx="0">
                  <c:v>-25.32</c:v>
                </c:pt>
                <c:pt idx="1">
                  <c:v>-25.57</c:v>
                </c:pt>
                <c:pt idx="2">
                  <c:v>-25.94</c:v>
                </c:pt>
                <c:pt idx="3">
                  <c:v>-26.83</c:v>
                </c:pt>
                <c:pt idx="4">
                  <c:v>-27.55</c:v>
                </c:pt>
                <c:pt idx="5">
                  <c:v>-27.47</c:v>
                </c:pt>
                <c:pt idx="6">
                  <c:v>-27.77</c:v>
                </c:pt>
                <c:pt idx="7">
                  <c:v>-27.92</c:v>
                </c:pt>
                <c:pt idx="8">
                  <c:v>-27.87</c:v>
                </c:pt>
                <c:pt idx="9">
                  <c:v>-27.85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D77-47B3-BFFA-998878109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2"/>
        <c:overlap val="100"/>
        <c:axId val="916862399"/>
        <c:axId val="984356415"/>
      </c:barChart>
      <c:lineChart>
        <c:grouping val="standard"/>
        <c:varyColors val="0"/>
        <c:ser>
          <c:idx val="6"/>
          <c:order val="6"/>
          <c:tx>
            <c:strRef>
              <c:f>'Gráfico 1'!$A$32</c:f>
              <c:strCache>
                <c:ptCount val="1"/>
                <c:pt idx="0">
                  <c:v>Emissões Líquidas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'Gráfico 1'!$B$25:$K$25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'Gráfico 1'!$B$32:$K$32</c:f>
              <c:numCache>
                <c:formatCode>General</c:formatCode>
                <c:ptCount val="10"/>
                <c:pt idx="0">
                  <c:v>153.16999999999999</c:v>
                </c:pt>
                <c:pt idx="1">
                  <c:v>150.03</c:v>
                </c:pt>
                <c:pt idx="2">
                  <c:v>144.81</c:v>
                </c:pt>
                <c:pt idx="3">
                  <c:v>139.36000000000001</c:v>
                </c:pt>
                <c:pt idx="4">
                  <c:v>138.94999999999999</c:v>
                </c:pt>
                <c:pt idx="5">
                  <c:v>141.69999999999999</c:v>
                </c:pt>
                <c:pt idx="6">
                  <c:v>147.09</c:v>
                </c:pt>
                <c:pt idx="7">
                  <c:v>151.53</c:v>
                </c:pt>
                <c:pt idx="8">
                  <c:v>150.74</c:v>
                </c:pt>
                <c:pt idx="9">
                  <c:v>162.11000000000001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D77-47B3-BFFA-998878109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862399"/>
        <c:axId val="984356415"/>
      </c:lineChart>
      <c:catAx>
        <c:axId val="916862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984356415"/>
        <c:crosses val="autoZero"/>
        <c:auto val="1"/>
        <c:lblAlgn val="ctr"/>
        <c:lblOffset val="100"/>
        <c:noMultiLvlLbl val="0"/>
      </c:catAx>
      <c:valAx>
        <c:axId val="984356415"/>
        <c:scaling>
          <c:orientation val="minMax"/>
          <c:max val="2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pt-BR" sz="1200">
                    <a:solidFill>
                      <a:sysClr val="windowText" lastClr="000000"/>
                    </a:solidFill>
                    <a:latin typeface="+mj-lt"/>
                  </a:rPr>
                  <a:t>Emissões (Mt)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916862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695005310984293"/>
          <c:y val="0.734355700726111"/>
          <c:w val="0.67750975430247917"/>
          <c:h val="0.245096358993669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'Gráfico 10'!$A$22</c:f>
              <c:strCache>
                <c:ptCount val="1"/>
                <c:pt idx="0">
                  <c:v>Unidade: R$ (milhões)</c:v>
                </c:pt>
              </c:strCache>
            </c:strRef>
          </c:tx>
          <c:spPr>
            <a:ln w="28575" cap="rnd">
              <a:solidFill>
                <a:srgbClr val="3B64AD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3B64AD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'Gráfico 10'!$A$20:$M$20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'Gráfico 10'!$A$21:$M$21</c:f>
              <c:numCache>
                <c:formatCode>_(* #,##0.00_);_(* \(#,##0.00\);_(* "-"??_);_(@_)</c:formatCode>
                <c:ptCount val="13"/>
                <c:pt idx="0">
                  <c:v>101270.55</c:v>
                </c:pt>
                <c:pt idx="1">
                  <c:v>107045.16</c:v>
                </c:pt>
                <c:pt idx="2">
                  <c:v>102743.42</c:v>
                </c:pt>
                <c:pt idx="3">
                  <c:v>104353.89</c:v>
                </c:pt>
                <c:pt idx="4">
                  <c:v>96560.41</c:v>
                </c:pt>
                <c:pt idx="5">
                  <c:v>81815.44</c:v>
                </c:pt>
                <c:pt idx="6">
                  <c:v>75131.25</c:v>
                </c:pt>
                <c:pt idx="7">
                  <c:v>78610.02</c:v>
                </c:pt>
                <c:pt idx="8">
                  <c:v>83635.350000000006</c:v>
                </c:pt>
                <c:pt idx="9">
                  <c:v>86996.21</c:v>
                </c:pt>
                <c:pt idx="10">
                  <c:v>87626.240000000005</c:v>
                </c:pt>
                <c:pt idx="11">
                  <c:v>122537.43</c:v>
                </c:pt>
                <c:pt idx="12">
                  <c:v>103473.76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224-4067-A286-D67BDC8A7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6749951"/>
        <c:axId val="2126757855"/>
      </c:lineChart>
      <c:catAx>
        <c:axId val="2126749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26757855"/>
        <c:crosses val="autoZero"/>
        <c:auto val="1"/>
        <c:lblAlgn val="ctr"/>
        <c:lblOffset val="100"/>
        <c:noMultiLvlLbl val="0"/>
      </c:catAx>
      <c:valAx>
        <c:axId val="2126757855"/>
        <c:scaling>
          <c:orientation val="minMax"/>
          <c:min val="500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R$ (Milhões)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26749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'Gráfico 11'!$A$23</c:f>
              <c:strCache>
                <c:ptCount val="1"/>
                <c:pt idx="0">
                  <c:v>Índice Consumo final elétrico industrial</c:v>
                </c:pt>
              </c:strCache>
            </c:strRef>
          </c:tx>
          <c:spPr>
            <a:ln w="3492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'Gráfico 11'!$B$22:$M$22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'Gráfico 11'!$B$23:$M$23</c:f>
              <c:numCache>
                <c:formatCode>#,##0.00</c:formatCode>
                <c:ptCount val="12"/>
                <c:pt idx="0">
                  <c:v>100</c:v>
                </c:pt>
                <c:pt idx="1">
                  <c:v>95.981502592013072</c:v>
                </c:pt>
                <c:pt idx="2">
                  <c:v>93.573718797049864</c:v>
                </c:pt>
                <c:pt idx="3">
                  <c:v>90.077680372964281</c:v>
                </c:pt>
                <c:pt idx="4">
                  <c:v>86.636560187516238</c:v>
                </c:pt>
                <c:pt idx="5">
                  <c:v>90.125036470381133</c:v>
                </c:pt>
                <c:pt idx="6">
                  <c:v>89.690665921460337</c:v>
                </c:pt>
                <c:pt idx="7">
                  <c:v>95.405005890659027</c:v>
                </c:pt>
                <c:pt idx="8">
                  <c:v>91.592382399178632</c:v>
                </c:pt>
                <c:pt idx="9">
                  <c:v>92.399812323726493</c:v>
                </c:pt>
                <c:pt idx="10">
                  <c:v>101.54395465731383</c:v>
                </c:pt>
                <c:pt idx="11">
                  <c:v>102.98517517478084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423-4964-9987-DBD6D0E40E59}"/>
            </c:ext>
          </c:extLst>
        </c:ser>
        <c:ser>
          <c:idx val="1"/>
          <c:order val="1"/>
          <c:tx>
            <c:strRef>
              <c:f>'Gráfico 11'!$A$24</c:f>
              <c:strCache>
                <c:ptCount val="1"/>
                <c:pt idx="0">
                  <c:v>Índice VA bruto industrial</c:v>
                </c:pt>
              </c:strCache>
            </c:strRef>
          </c:tx>
          <c:spPr>
            <a:ln w="349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'Gráfico 11'!$B$22:$M$22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'Gráfico 11'!$B$24:$M$24</c:f>
              <c:numCache>
                <c:formatCode>#,##0.00</c:formatCode>
                <c:ptCount val="12"/>
                <c:pt idx="0">
                  <c:v>100</c:v>
                </c:pt>
                <c:pt idx="1">
                  <c:v>99.956869429182788</c:v>
                </c:pt>
                <c:pt idx="2">
                  <c:v>98.388688111197197</c:v>
                </c:pt>
                <c:pt idx="3">
                  <c:v>95.547308216357123</c:v>
                </c:pt>
                <c:pt idx="4">
                  <c:v>89.58172124595211</c:v>
                </c:pt>
                <c:pt idx="5">
                  <c:v>84.413202956782683</c:v>
                </c:pt>
                <c:pt idx="6">
                  <c:v>84.83681959896515</c:v>
                </c:pt>
                <c:pt idx="7">
                  <c:v>84.58842073528362</c:v>
                </c:pt>
                <c:pt idx="8">
                  <c:v>78.851590839755175</c:v>
                </c:pt>
                <c:pt idx="9">
                  <c:v>75.040611442843982</c:v>
                </c:pt>
                <c:pt idx="10">
                  <c:v>81.871279301227815</c:v>
                </c:pt>
                <c:pt idx="11">
                  <c:v>81.688615621053287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423-4964-9987-DBD6D0E40E59}"/>
            </c:ext>
          </c:extLst>
        </c:ser>
        <c:ser>
          <c:idx val="2"/>
          <c:order val="2"/>
          <c:tx>
            <c:strRef>
              <c:f>'Gráfico 11'!$A$25</c:f>
              <c:strCache>
                <c:ptCount val="1"/>
                <c:pt idx="0">
                  <c:v>Índice Intensidade Elétrica</c:v>
                </c:pt>
              </c:strCache>
            </c:strRef>
          </c:tx>
          <c:spPr>
            <a:ln w="31750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'Gráfico 11'!$B$22:$M$22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'Gráfico 11'!$B$25:$M$25</c:f>
              <c:numCache>
                <c:formatCode>#,##0.00</c:formatCode>
                <c:ptCount val="12"/>
                <c:pt idx="0">
                  <c:v>100</c:v>
                </c:pt>
                <c:pt idx="1">
                  <c:v>96.022917824586173</c:v>
                </c:pt>
                <c:pt idx="2">
                  <c:v>95.106175916579431</c:v>
                </c:pt>
                <c:pt idx="3">
                  <c:v>94.275476781609129</c:v>
                </c:pt>
                <c:pt idx="4">
                  <c:v>96.71231919026232</c:v>
                </c:pt>
                <c:pt idx="5">
                  <c:v>106.76651674563605</c:v>
                </c:pt>
                <c:pt idx="6">
                  <c:v>105.72139119009879</c:v>
                </c:pt>
                <c:pt idx="7">
                  <c:v>112.78731185823358</c:v>
                </c:pt>
                <c:pt idx="8">
                  <c:v>116.15793850667606</c:v>
                </c:pt>
                <c:pt idx="9">
                  <c:v>123.13307494049999</c:v>
                </c:pt>
                <c:pt idx="10">
                  <c:v>124.02878704717027</c:v>
                </c:pt>
                <c:pt idx="11">
                  <c:v>126.07041310691385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423-4964-9987-DBD6D0E40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3562992"/>
        <c:axId val="1233563824"/>
      </c:lineChart>
      <c:catAx>
        <c:axId val="1233562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33563824"/>
        <c:crosses val="autoZero"/>
        <c:auto val="1"/>
        <c:lblAlgn val="ctr"/>
        <c:lblOffset val="100"/>
        <c:noMultiLvlLbl val="0"/>
      </c:catAx>
      <c:valAx>
        <c:axId val="1233563824"/>
        <c:scaling>
          <c:orientation val="minMax"/>
          <c:max val="140"/>
          <c:min val="6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rgbClr val="000000"/>
                    </a:solidFill>
                    <a:latin typeface="Calibri Light"/>
                    <a:ea typeface="Calibri Light"/>
                    <a:cs typeface="Calibri Light"/>
                  </a:defRPr>
                </a:pPr>
                <a:r>
                  <a:rPr lang="en-US"/>
                  <a:t>Index (100 = ano 2011)</a:t>
                </a:r>
              </a:p>
            </c:rich>
          </c:tx>
          <c:layout>
            <c:manualLayout>
              <c:xMode val="edge"/>
              <c:yMode val="edge"/>
              <c:x val="1.0820274356593379E-2"/>
              <c:y val="0.225100977582694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rgbClr val="000000"/>
                  </a:solidFill>
                  <a:latin typeface="Calibri Light"/>
                  <a:ea typeface="Calibri Light"/>
                  <a:cs typeface="Calibri Light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33562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1902467821582427"/>
          <c:y val="4.8818041766518314E-2"/>
          <c:w val="0.52777777777777779"/>
          <c:h val="0.258643948195000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'Gráfico 12'!$A$24</c:f>
              <c:strCache>
                <c:ptCount val="1"/>
                <c:pt idx="0">
                  <c:v>Minas Gerais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FFFF"/>
              </a:solidFill>
              <a:ln w="28575">
                <a:solidFill>
                  <a:srgbClr val="C00000"/>
                </a:solidFill>
                <a:prstDash val="solid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12'!$B$23:$M$23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'Gráfico 12'!$B$24:$M$24</c:f>
              <c:numCache>
                <c:formatCode>0.00</c:formatCode>
                <c:ptCount val="12"/>
                <c:pt idx="0">
                  <c:v>0.31273190513899318</c:v>
                </c:pt>
                <c:pt idx="1">
                  <c:v>0.30029430028287818</c:v>
                </c:pt>
                <c:pt idx="2">
                  <c:v>0.29742735584876118</c:v>
                </c:pt>
                <c:pt idx="3">
                  <c:v>0.2948294946179954</c:v>
                </c:pt>
                <c:pt idx="4">
                  <c:v>0.30245027830781146</c:v>
                </c:pt>
                <c:pt idx="5">
                  <c:v>0.33389296186916978</c:v>
                </c:pt>
                <c:pt idx="6">
                  <c:v>0.33062452080824367</c:v>
                </c:pt>
                <c:pt idx="7">
                  <c:v>0.35272190912931145</c:v>
                </c:pt>
                <c:pt idx="8">
                  <c:v>0.36326293406210824</c:v>
                </c:pt>
                <c:pt idx="9">
                  <c:v>0.38507641111764984</c:v>
                </c:pt>
                <c:pt idx="10">
                  <c:v>0.38787758865340038</c:v>
                </c:pt>
                <c:pt idx="11">
                  <c:v>0.39426240472585067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84-46B3-8070-065819D48950}"/>
            </c:ext>
          </c:extLst>
        </c:ser>
        <c:ser>
          <c:idx val="1"/>
          <c:order val="1"/>
          <c:tx>
            <c:strRef>
              <c:f>'Gráfico 12'!$A$25</c:f>
              <c:strCache>
                <c:ptCount val="1"/>
                <c:pt idx="0">
                  <c:v>Brasil</c:v>
                </c:pt>
              </c:strCache>
            </c:strRef>
          </c:tx>
          <c:spPr>
            <a:ln w="28575" cap="rnd">
              <a:solidFill>
                <a:srgbClr val="3B64AD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FFFF"/>
              </a:solidFill>
              <a:ln w="28575">
                <a:solidFill>
                  <a:srgbClr val="1F4E78"/>
                </a:solidFill>
                <a:prstDash val="solid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12'!$B$23:$M$23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'Gráfico 12'!$B$25:$M$25</c:f>
              <c:numCache>
                <c:formatCode>0.00</c:formatCode>
                <c:ptCount val="12"/>
                <c:pt idx="0">
                  <c:v>0.19500841569324076</c:v>
                </c:pt>
                <c:pt idx="1">
                  <c:v>0.19631763598304636</c:v>
                </c:pt>
                <c:pt idx="2">
                  <c:v>0.19372052691128219</c:v>
                </c:pt>
                <c:pt idx="3">
                  <c:v>0.19074559926360352</c:v>
                </c:pt>
                <c:pt idx="4">
                  <c:v>0.19137834746311116</c:v>
                </c:pt>
                <c:pt idx="5">
                  <c:v>0.19619620726998999</c:v>
                </c:pt>
                <c:pt idx="6">
                  <c:v>0.19955382019709786</c:v>
                </c:pt>
                <c:pt idx="7">
                  <c:v>0.20106650570283338</c:v>
                </c:pt>
                <c:pt idx="8">
                  <c:v>0.19953646927737967</c:v>
                </c:pt>
                <c:pt idx="9">
                  <c:v>0.20364304210461681</c:v>
                </c:pt>
                <c:pt idx="10">
                  <c:v>0.21222670845968622</c:v>
                </c:pt>
                <c:pt idx="11">
                  <c:v>0.21173515518194999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84-46B3-8070-065819D4895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48264968"/>
        <c:axId val="1061904903"/>
      </c:lineChart>
      <c:catAx>
        <c:axId val="348264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61904903"/>
        <c:crosses val="autoZero"/>
        <c:auto val="1"/>
        <c:lblAlgn val="ctr"/>
        <c:lblOffset val="100"/>
        <c:noMultiLvlLbl val="0"/>
      </c:catAx>
      <c:valAx>
        <c:axId val="1061904903"/>
        <c:scaling>
          <c:orientation val="minMax"/>
          <c:min val="0.1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000000"/>
                    </a:solidFill>
                    <a:latin typeface="Calibri Light"/>
                    <a:ea typeface="Calibri Light"/>
                    <a:cs typeface="Calibri Light"/>
                  </a:defRPr>
                </a:pPr>
                <a:r>
                  <a:rPr lang="en-US"/>
                  <a:t>Intensidade Elétrica (MWh/10³ R$ [2010]</a:t>
                </a:r>
              </a:p>
            </c:rich>
          </c:tx>
          <c:layout>
            <c:manualLayout>
              <c:xMode val="edge"/>
              <c:yMode val="edge"/>
              <c:x val="8.5470183282835878E-3"/>
              <c:y val="5.273935719036125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rgbClr val="000000"/>
                  </a:solidFill>
                  <a:latin typeface="Calibri Light"/>
                  <a:ea typeface="Calibri Light"/>
                  <a:cs typeface="Calibri Light"/>
                </a:defRPr>
              </a:pPr>
              <a:endParaRPr lang="pt-B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348264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 Light"/>
              <a:ea typeface="Calibri Light"/>
              <a:cs typeface="Calibri Light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EA67-4468-8E5D-3AEE188E59E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EA67-4468-8E5D-3AEE188E59E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rgbClr val="00000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EA67-4468-8E5D-3AEE188E59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'Gráfico 13'!$A$22:$A$24</c:f>
              <c:strCache>
                <c:ptCount val="3"/>
                <c:pt idx="0">
                  <c:v>Gás Natural</c:v>
                </c:pt>
                <c:pt idx="1">
                  <c:v>Eletricidade Hidráulica</c:v>
                </c:pt>
                <c:pt idx="2">
                  <c:v>Carvão Mineral</c:v>
                </c:pt>
              </c:strCache>
            </c:strRef>
          </c:cat>
          <c:val>
            <c:numRef>
              <c:f>'Gráfico 13'!$B$22:$B$24</c:f>
              <c:numCache>
                <c:formatCode>0%</c:formatCode>
                <c:ptCount val="3"/>
                <c:pt idx="0">
                  <c:v>0.10100000000000001</c:v>
                </c:pt>
                <c:pt idx="1">
                  <c:v>0.19700000000000001</c:v>
                </c:pt>
                <c:pt idx="2">
                  <c:v>0.315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4E-44C2-ADBD-B2C7AABA7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'Gráfico 14'!$A$24</c:f>
              <c:strCache>
                <c:ptCount val="1"/>
                <c:pt idx="0">
                  <c:v>Produção de ferro gusa e aço</c:v>
                </c:pt>
              </c:strCache>
            </c:strRef>
          </c:tx>
          <c:spPr>
            <a:solidFill>
              <a:srgbClr val="F1A72A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'Gráfico 14'!$B$23:$J$23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'Gráfico 14'!$B$24:$J$24</c:f>
              <c:numCache>
                <c:formatCode>#,##0.00</c:formatCode>
                <c:ptCount val="9"/>
                <c:pt idx="0">
                  <c:v>13.859542080000001</c:v>
                </c:pt>
                <c:pt idx="1">
                  <c:v>16.343432839999998</c:v>
                </c:pt>
                <c:pt idx="2">
                  <c:v>16.72275758</c:v>
                </c:pt>
                <c:pt idx="3">
                  <c:v>17.025230860000001</c:v>
                </c:pt>
                <c:pt idx="4">
                  <c:v>15.660673559999999</c:v>
                </c:pt>
                <c:pt idx="5">
                  <c:v>15.1057942</c:v>
                </c:pt>
                <c:pt idx="6">
                  <c:v>17.34455247</c:v>
                </c:pt>
                <c:pt idx="7">
                  <c:v>16.39152863</c:v>
                </c:pt>
                <c:pt idx="8">
                  <c:v>15.40148232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4E-4A37-8F5B-281192C473A9}"/>
            </c:ext>
          </c:extLst>
        </c:ser>
        <c:ser>
          <c:idx val="1"/>
          <c:order val="1"/>
          <c:tx>
            <c:strRef>
              <c:f>'Gráfico 14'!$A$25</c:f>
              <c:strCache>
                <c:ptCount val="1"/>
                <c:pt idx="0">
                  <c:v>Produção de ferroligas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'Gráfico 14'!$B$23:$J$23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'Gráfico 14'!$B$25:$J$25</c:f>
              <c:numCache>
                <c:formatCode>#,##0.00</c:formatCode>
                <c:ptCount val="9"/>
                <c:pt idx="0">
                  <c:v>4.8947404E-2</c:v>
                </c:pt>
                <c:pt idx="1">
                  <c:v>0.11918775500000001</c:v>
                </c:pt>
                <c:pt idx="2">
                  <c:v>0.129149967</c:v>
                </c:pt>
                <c:pt idx="3">
                  <c:v>0.13148579199999999</c:v>
                </c:pt>
                <c:pt idx="4">
                  <c:v>0.13006305400000001</c:v>
                </c:pt>
                <c:pt idx="5">
                  <c:v>0.13116308900000001</c:v>
                </c:pt>
                <c:pt idx="6">
                  <c:v>0.184553627</c:v>
                </c:pt>
                <c:pt idx="7">
                  <c:v>0.17876302899999999</c:v>
                </c:pt>
                <c:pt idx="8">
                  <c:v>0.16712132900000001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4E-4A37-8F5B-281192C473A9}"/>
            </c:ext>
          </c:extLst>
        </c:ser>
        <c:ser>
          <c:idx val="2"/>
          <c:order val="2"/>
          <c:tx>
            <c:strRef>
              <c:f>'Gráfico 14'!$A$26</c:f>
              <c:strCache>
                <c:ptCount val="1"/>
                <c:pt idx="0">
                  <c:v>Produção de magnésio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'Gráfico 14'!$B$23:$J$23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'Gráfico 14'!$B$26:$J$26</c:f>
              <c:numCache>
                <c:formatCode>#,##0.00</c:formatCode>
                <c:ptCount val="9"/>
                <c:pt idx="0">
                  <c:v>0.12869631000000001</c:v>
                </c:pt>
                <c:pt idx="1">
                  <c:v>0.14037219000000001</c:v>
                </c:pt>
                <c:pt idx="2">
                  <c:v>0.12966271500000001</c:v>
                </c:pt>
                <c:pt idx="3">
                  <c:v>0.13232265600000001</c:v>
                </c:pt>
                <c:pt idx="4">
                  <c:v>0.13771549599999999</c:v>
                </c:pt>
                <c:pt idx="5">
                  <c:v>0.128744635</c:v>
                </c:pt>
                <c:pt idx="6">
                  <c:v>0.14699531800000001</c:v>
                </c:pt>
                <c:pt idx="7">
                  <c:v>0.14699531800000001</c:v>
                </c:pt>
                <c:pt idx="8">
                  <c:v>0.14699531800000001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4E-4A37-8F5B-281192C47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100"/>
        <c:axId val="1688470879"/>
        <c:axId val="1631430047"/>
      </c:barChart>
      <c:catAx>
        <c:axId val="1688470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1631430047"/>
        <c:crosses val="autoZero"/>
        <c:auto val="1"/>
        <c:lblAlgn val="ctr"/>
        <c:lblOffset val="100"/>
        <c:noMultiLvlLbl val="0"/>
      </c:catAx>
      <c:valAx>
        <c:axId val="163143004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>
                    <a:latin typeface="+mn-lt"/>
                  </a:rPr>
                  <a:t>Toneladas de Carbono Emitidas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"/>
                  <a:ea typeface="Calibri"/>
                  <a:cs typeface="Calibri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1688470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15'!$B$22</c:f>
              <c:strCache>
                <c:ptCount val="1"/>
                <c:pt idx="0">
                  <c:v>HIDRO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tx1"/>
              </a:solidFill>
            </a:ln>
            <a:effectLst/>
          </c:spPr>
          <c:invertIfNegative val="0"/>
          <c:cat>
            <c:strRef>
              <c:f>'Gráfico 15'!$A$23:$A$24</c:f>
              <c:strCache>
                <c:ptCount val="2"/>
                <c:pt idx="0">
                  <c:v>FERRO-GUSA E AÇO</c:v>
                </c:pt>
                <c:pt idx="1">
                  <c:v>FERRO-LIGAS</c:v>
                </c:pt>
              </c:strCache>
            </c:strRef>
          </c:cat>
          <c:val>
            <c:numRef>
              <c:f>'Gráfico 15'!$B$23:$B$24</c:f>
              <c:numCache>
                <c:formatCode>General</c:formatCode>
                <c:ptCount val="2"/>
                <c:pt idx="0">
                  <c:v>174</c:v>
                </c:pt>
                <c:pt idx="1">
                  <c:v>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02-4451-ADD2-F4DB151489E3}"/>
            </c:ext>
          </c:extLst>
        </c:ser>
        <c:ser>
          <c:idx val="1"/>
          <c:order val="1"/>
          <c:tx>
            <c:strRef>
              <c:f>'Gráfico 15'!$C$22</c:f>
              <c:strCache>
                <c:ptCount val="1"/>
                <c:pt idx="0">
                  <c:v>TERMO</c:v>
                </c:pt>
              </c:strCache>
            </c:strRef>
          </c:tx>
          <c:spPr>
            <a:solidFill>
              <a:srgbClr val="C00000"/>
            </a:solidFill>
            <a:ln w="19050">
              <a:solidFill>
                <a:schemeClr val="tx1"/>
              </a:solidFill>
            </a:ln>
            <a:effectLst/>
          </c:spPr>
          <c:invertIfNegative val="0"/>
          <c:cat>
            <c:strRef>
              <c:f>'Gráfico 15'!$A$23:$A$24</c:f>
              <c:strCache>
                <c:ptCount val="2"/>
                <c:pt idx="0">
                  <c:v>FERRO-GUSA E AÇO</c:v>
                </c:pt>
                <c:pt idx="1">
                  <c:v>FERRO-LIGAS</c:v>
                </c:pt>
              </c:strCache>
            </c:strRef>
          </c:cat>
          <c:val>
            <c:numRef>
              <c:f>'Gráfico 15'!$C$23:$C$24</c:f>
              <c:numCache>
                <c:formatCode>General</c:formatCode>
                <c:ptCount val="2"/>
                <c:pt idx="0">
                  <c:v>279.10000000000002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02-4451-ADD2-F4DB15148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62097456"/>
        <c:axId val="62107024"/>
      </c:barChart>
      <c:catAx>
        <c:axId val="6209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pt-BR"/>
          </a:p>
        </c:txPr>
        <c:crossAx val="62107024"/>
        <c:crosses val="autoZero"/>
        <c:auto val="1"/>
        <c:lblAlgn val="ctr"/>
        <c:lblOffset val="100"/>
        <c:noMultiLvlLbl val="0"/>
      </c:catAx>
      <c:valAx>
        <c:axId val="621070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Calibri Light" panose="020F0302020204030204" pitchFamily="34" charset="0"/>
                    <a:cs typeface="Calibri Light" panose="020F0302020204030204" pitchFamily="34" charset="0"/>
                  </a:defRPr>
                </a:pPr>
                <a:r>
                  <a:rPr lang="pt-BR" b="0">
                    <a:latin typeface="Calibri Light" panose="020F0302020204030204" pitchFamily="34" charset="0"/>
                    <a:ea typeface="Calibri Light" panose="020F0302020204030204" pitchFamily="34" charset="0"/>
                    <a:cs typeface="Calibri Light" panose="020F0302020204030204" pitchFamily="34" charset="0"/>
                  </a:rPr>
                  <a:t>Capacidade Instalada (MW)</a:t>
                </a:r>
              </a:p>
            </c:rich>
          </c:tx>
          <c:layout>
            <c:manualLayout>
              <c:xMode val="edge"/>
              <c:yMode val="edge"/>
              <c:x val="2.3622047244094488E-2"/>
              <c:y val="0.184362716855515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 Light" panose="020F0302020204030204" pitchFamily="34" charset="0"/>
                  <a:ea typeface="Calibri Light" panose="020F0302020204030204" pitchFamily="34" charset="0"/>
                  <a:cs typeface="Calibri Light" panose="020F030202020403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pt-BR"/>
          </a:p>
        </c:txPr>
        <c:crossAx val="62097456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16'!$B$20</c:f>
              <c:strCache>
                <c:ptCount val="1"/>
                <c:pt idx="0">
                  <c:v>HIDRO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tx1"/>
              </a:solidFill>
            </a:ln>
            <a:effectLst/>
          </c:spPr>
          <c:invertIfNegative val="0"/>
          <c:cat>
            <c:strRef>
              <c:f>'Gráfico 16'!$A$21:$A$22</c:f>
              <c:strCache>
                <c:ptCount val="2"/>
                <c:pt idx="0">
                  <c:v>MINERAÇÃO</c:v>
                </c:pt>
                <c:pt idx="1">
                  <c:v>NÃO-FERROSOS</c:v>
                </c:pt>
              </c:strCache>
            </c:strRef>
          </c:cat>
          <c:val>
            <c:numRef>
              <c:f>'Gráfico 16'!$B$21:$B$22</c:f>
              <c:numCache>
                <c:formatCode>General</c:formatCode>
                <c:ptCount val="2"/>
                <c:pt idx="0">
                  <c:v>546.9</c:v>
                </c:pt>
                <c:pt idx="1">
                  <c:v>148.1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26-4E47-B4F3-B2DE5F688527}"/>
            </c:ext>
          </c:extLst>
        </c:ser>
        <c:ser>
          <c:idx val="1"/>
          <c:order val="1"/>
          <c:tx>
            <c:strRef>
              <c:f>'Gráfico 16'!$C$20</c:f>
              <c:strCache>
                <c:ptCount val="1"/>
                <c:pt idx="0">
                  <c:v>TERMO</c:v>
                </c:pt>
              </c:strCache>
            </c:strRef>
          </c:tx>
          <c:spPr>
            <a:solidFill>
              <a:srgbClr val="BB1A09"/>
            </a:solidFill>
            <a:ln w="19050">
              <a:solidFill>
                <a:schemeClr val="tx1"/>
              </a:solidFill>
            </a:ln>
            <a:effectLst/>
          </c:spPr>
          <c:invertIfNegative val="0"/>
          <c:cat>
            <c:strRef>
              <c:f>'Gráfico 16'!$A$21:$A$22</c:f>
              <c:strCache>
                <c:ptCount val="2"/>
                <c:pt idx="0">
                  <c:v>MINERAÇÃO</c:v>
                </c:pt>
                <c:pt idx="1">
                  <c:v>NÃO-FERROSOS</c:v>
                </c:pt>
              </c:strCache>
            </c:strRef>
          </c:cat>
          <c:val>
            <c:numRef>
              <c:f>'Gráfico 16'!$C$21:$C$22</c:f>
              <c:numCache>
                <c:formatCode>General</c:formatCode>
                <c:ptCount val="2"/>
                <c:pt idx="0">
                  <c:v>30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26-4E47-B4F3-B2DE5F688527}"/>
            </c:ext>
          </c:extLst>
        </c:ser>
        <c:ser>
          <c:idx val="2"/>
          <c:order val="2"/>
          <c:tx>
            <c:strRef>
              <c:f>'Gráfico 16'!$D$20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F1A72A"/>
            </a:solidFill>
            <a:ln w="19050">
              <a:solidFill>
                <a:schemeClr val="tx1"/>
              </a:solidFill>
            </a:ln>
            <a:effectLst/>
          </c:spPr>
          <c:invertIfNegative val="0"/>
          <c:cat>
            <c:strRef>
              <c:f>'Gráfico 16'!$A$21:$A$22</c:f>
              <c:strCache>
                <c:ptCount val="2"/>
                <c:pt idx="0">
                  <c:v>MINERAÇÃO</c:v>
                </c:pt>
                <c:pt idx="1">
                  <c:v>NÃO-FERROSOS</c:v>
                </c:pt>
              </c:strCache>
            </c:strRef>
          </c:cat>
          <c:val>
            <c:numRef>
              <c:f>'Gráfico 16'!$D$21:$D$22</c:f>
              <c:numCache>
                <c:formatCode>General</c:formatCode>
                <c:ptCount val="2"/>
                <c:pt idx="0">
                  <c:v>681.3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26-4E47-B4F3-B2DE5F688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3996896"/>
        <c:axId val="54008128"/>
      </c:barChart>
      <c:catAx>
        <c:axId val="5399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pt-BR"/>
          </a:p>
        </c:txPr>
        <c:crossAx val="54008128"/>
        <c:crosses val="autoZero"/>
        <c:auto val="1"/>
        <c:lblAlgn val="ctr"/>
        <c:lblOffset val="100"/>
        <c:noMultiLvlLbl val="0"/>
      </c:catAx>
      <c:valAx>
        <c:axId val="5400812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Calibri Light" panose="020F0302020204030204" pitchFamily="34" charset="0"/>
                    <a:cs typeface="Calibri Light" panose="020F0302020204030204" pitchFamily="34" charset="0"/>
                  </a:defRPr>
                </a:pPr>
                <a:r>
                  <a:rPr lang="pt-BR">
                    <a:latin typeface="Calibri Light" panose="020F0302020204030204" pitchFamily="34" charset="0"/>
                    <a:ea typeface="Calibri Light" panose="020F0302020204030204" pitchFamily="34" charset="0"/>
                    <a:cs typeface="Calibri Light" panose="020F0302020204030204" pitchFamily="34" charset="0"/>
                  </a:rPr>
                  <a:t>Capacidade Instalada (MW)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 Light" panose="020F0302020204030204" pitchFamily="34" charset="0"/>
                  <a:ea typeface="Calibri Light" panose="020F0302020204030204" pitchFamily="34" charset="0"/>
                  <a:cs typeface="Calibri Light" panose="020F0302020204030204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pt-BR"/>
          </a:p>
        </c:txPr>
        <c:crossAx val="5399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17'!$A$21</c:f>
              <c:strCache>
                <c:ptCount val="1"/>
                <c:pt idx="0">
                  <c:v>Produção de cimento </c:v>
                </c:pt>
              </c:strCache>
            </c:strRef>
          </c:tx>
          <c:spPr>
            <a:solidFill>
              <a:srgbClr val="3B64AD"/>
            </a:solidFill>
            <a:ln w="12700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'Gráfico 17'!$B$20:$J$20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'Gráfico 17'!$B$21:$J$21</c:f>
              <c:numCache>
                <c:formatCode>0.00</c:formatCode>
                <c:ptCount val="9"/>
                <c:pt idx="0">
                  <c:v>5.7682937432291999</c:v>
                </c:pt>
                <c:pt idx="1">
                  <c:v>5.4334309633247999</c:v>
                </c:pt>
                <c:pt idx="2">
                  <c:v>5.3975674160477505</c:v>
                </c:pt>
                <c:pt idx="3">
                  <c:v>5.6910897960671702</c:v>
                </c:pt>
                <c:pt idx="4">
                  <c:v>6.4216772897058094</c:v>
                </c:pt>
                <c:pt idx="5">
                  <c:v>6.5066823907455298</c:v>
                </c:pt>
                <c:pt idx="6">
                  <c:v>6.822191308272247</c:v>
                </c:pt>
                <c:pt idx="7">
                  <c:v>5.5518602406282609</c:v>
                </c:pt>
                <c:pt idx="8">
                  <c:v>7.4314279185340189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AA-4E50-BD5F-57913E3F3E9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1694214111"/>
        <c:axId val="1694214527"/>
      </c:barChart>
      <c:catAx>
        <c:axId val="16942141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1694214527"/>
        <c:crosses val="autoZero"/>
        <c:auto val="1"/>
        <c:lblAlgn val="ctr"/>
        <c:lblOffset val="100"/>
        <c:noMultiLvlLbl val="0"/>
      </c:catAx>
      <c:valAx>
        <c:axId val="169421452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toneladas de carbono emitidas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16942141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771771771771771"/>
          <c:y val="4.9138897637795269E-2"/>
          <c:w val="0.60856856856856856"/>
          <c:h val="0.8106133333333333"/>
        </c:manualLayout>
      </c:layout>
      <c:pieChart>
        <c:varyColors val="1"/>
        <c:ser>
          <c:idx val="0"/>
          <c:order val="0"/>
          <c:tx>
            <c:strRef>
              <c:f>'Gráfico 18'!$A$23</c:f>
              <c:strCache>
                <c:ptCount val="1"/>
                <c:pt idx="0">
                  <c:v>Capacidade Instalada (MW)</c:v>
                </c:pt>
              </c:strCache>
            </c:strRef>
          </c:tx>
          <c:dPt>
            <c:idx val="0"/>
            <c:bubble3D val="0"/>
            <c:spPr>
              <a:solidFill>
                <a:srgbClr val="3B64AD"/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D1B-4599-B6E1-7A52D2087F3C}"/>
              </c:ext>
            </c:extLst>
          </c:dPt>
          <c:dPt>
            <c:idx val="1"/>
            <c:bubble3D val="0"/>
            <c:spPr>
              <a:solidFill>
                <a:srgbClr val="BB1A09"/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D1B-4599-B6E1-7A52D2087F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Calibri Light" panose="020F0302020204030204" pitchFamily="34" charset="0"/>
                    <a:ea typeface="Calibri Light" panose="020F0302020204030204" pitchFamily="34" charset="0"/>
                    <a:cs typeface="Calibri Light" panose="020F0302020204030204" pitchFamily="34" charset="0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 18'!$B$22:$C$22</c:f>
              <c:strCache>
                <c:ptCount val="2"/>
                <c:pt idx="0">
                  <c:v>HIDRO</c:v>
                </c:pt>
                <c:pt idx="1">
                  <c:v>TERMO</c:v>
                </c:pt>
              </c:strCache>
            </c:strRef>
          </c:cat>
          <c:val>
            <c:numRef>
              <c:f>'Gráfico 18'!$B$23:$C$23</c:f>
              <c:numCache>
                <c:formatCode>General</c:formatCode>
                <c:ptCount val="2"/>
                <c:pt idx="0">
                  <c:v>14.4</c:v>
                </c:pt>
                <c:pt idx="1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D1B-4599-B6E1-7A52D2087F3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19'!$A$22</c:f>
              <c:strCache>
                <c:ptCount val="1"/>
                <c:pt idx="0">
                  <c:v>Produção de amônia</c:v>
                </c:pt>
              </c:strCache>
            </c:strRef>
          </c:tx>
          <c:spPr>
            <a:solidFill>
              <a:srgbClr val="62993E"/>
            </a:solidFill>
            <a:ln w="12700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'Gráfico 19'!$B$21:$J$21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'Gráfico 19'!$B$22:$J$22</c:f>
              <c:numCache>
                <c:formatCode>0.00000</c:formatCode>
                <c:ptCount val="9"/>
                <c:pt idx="0">
                  <c:v>3.4923514335551999E-3</c:v>
                </c:pt>
                <c:pt idx="1">
                  <c:v>3.4923514335551999E-3</c:v>
                </c:pt>
                <c:pt idx="2">
                  <c:v>2.8719028217706402E-3</c:v>
                </c:pt>
                <c:pt idx="3">
                  <c:v>2.8719028217706402E-3</c:v>
                </c:pt>
                <c:pt idx="4">
                  <c:v>2.8719028217706402E-3</c:v>
                </c:pt>
                <c:pt idx="5">
                  <c:v>2.8719028217706402E-3</c:v>
                </c:pt>
                <c:pt idx="6">
                  <c:v>2.8719028217706402E-3</c:v>
                </c:pt>
                <c:pt idx="7">
                  <c:v>2.8719028217706402E-3</c:v>
                </c:pt>
                <c:pt idx="8">
                  <c:v>2.8719028217706402E-3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7D-4E15-B9B3-C32B66467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25"/>
        <c:axId val="1703146799"/>
        <c:axId val="1703153871"/>
      </c:barChart>
      <c:catAx>
        <c:axId val="1703146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1703153871"/>
        <c:crosses val="autoZero"/>
        <c:auto val="1"/>
        <c:lblAlgn val="ctr"/>
        <c:lblOffset val="100"/>
        <c:noMultiLvlLbl val="0"/>
      </c:catAx>
      <c:valAx>
        <c:axId val="1703153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Toneladas de carbono emitidas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1703146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1"/>
          <c:order val="0"/>
          <c:tx>
            <c:strRef>
              <c:f>'Gráfico 2'!$A$24</c:f>
              <c:strCache>
                <c:ptCount val="1"/>
                <c:pt idx="0">
                  <c:v>Indústria química</c:v>
                </c:pt>
              </c:strCache>
            </c:strRef>
          </c:tx>
          <c:spPr>
            <a:solidFill>
              <a:srgbClr val="D26E2A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cat>
            <c:numRef>
              <c:f>'Gráfico 2'!$B$23:$J$23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'Gráfico 2'!$B$24:$J$24</c:f>
              <c:numCache>
                <c:formatCode>0.0000</c:formatCode>
                <c:ptCount val="9"/>
                <c:pt idx="0">
                  <c:v>3.5000000000000001E-3</c:v>
                </c:pt>
                <c:pt idx="1">
                  <c:v>3.5000000000000001E-3</c:v>
                </c:pt>
                <c:pt idx="2">
                  <c:v>2.8999999999999998E-3</c:v>
                </c:pt>
                <c:pt idx="3">
                  <c:v>2.8999999999999998E-3</c:v>
                </c:pt>
                <c:pt idx="4">
                  <c:v>2.8999999999999998E-3</c:v>
                </c:pt>
                <c:pt idx="5">
                  <c:v>2.8999999999999998E-3</c:v>
                </c:pt>
                <c:pt idx="6">
                  <c:v>2.8999999999999998E-3</c:v>
                </c:pt>
                <c:pt idx="7">
                  <c:v>2.8999999999999998E-3</c:v>
                </c:pt>
                <c:pt idx="8">
                  <c:v>2.8999999999999998E-3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2-413F-BAA8-4768E5AF6920}"/>
            </c:ext>
          </c:extLst>
        </c:ser>
        <c:ser>
          <c:idx val="2"/>
          <c:order val="1"/>
          <c:tx>
            <c:strRef>
              <c:f>'Gráfico 2'!$A$25</c:f>
              <c:strCache>
                <c:ptCount val="1"/>
                <c:pt idx="0">
                  <c:v>Produção de metais</c:v>
                </c:pt>
              </c:strCache>
            </c:strRef>
          </c:tx>
          <c:spPr>
            <a:solidFill>
              <a:srgbClr val="3B64AD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cat>
            <c:numRef>
              <c:f>'Gráfico 2'!$B$23:$J$23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'Gráfico 2'!$B$25:$J$25</c:f>
              <c:numCache>
                <c:formatCode>0.0000</c:formatCode>
                <c:ptCount val="9"/>
                <c:pt idx="0">
                  <c:v>14.037100000000001</c:v>
                </c:pt>
                <c:pt idx="1">
                  <c:v>16.603000000000002</c:v>
                </c:pt>
                <c:pt idx="2">
                  <c:v>16.9818</c:v>
                </c:pt>
                <c:pt idx="3">
                  <c:v>17.289200000000001</c:v>
                </c:pt>
                <c:pt idx="4">
                  <c:v>15.928699999999999</c:v>
                </c:pt>
                <c:pt idx="5">
                  <c:v>15.366099999999999</c:v>
                </c:pt>
                <c:pt idx="6">
                  <c:v>17.677700000000002</c:v>
                </c:pt>
                <c:pt idx="7">
                  <c:v>16.718900000000001</c:v>
                </c:pt>
                <c:pt idx="8">
                  <c:v>15.7171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72-413F-BAA8-4768E5AF6920}"/>
            </c:ext>
          </c:extLst>
        </c:ser>
        <c:ser>
          <c:idx val="3"/>
          <c:order val="2"/>
          <c:tx>
            <c:strRef>
              <c:f>'Gráfico 2'!$A$26</c:f>
              <c:strCache>
                <c:ptCount val="1"/>
                <c:pt idx="0">
                  <c:v>Produtos minerais</c:v>
                </c:pt>
              </c:strCache>
            </c:strRef>
          </c:tx>
          <c:spPr>
            <a:solidFill>
              <a:srgbClr val="E2B000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cat>
            <c:numRef>
              <c:f>'Gráfico 2'!$B$23:$J$23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'Gráfico 2'!$B$26:$J$26</c:f>
              <c:numCache>
                <c:formatCode>0.0000</c:formatCode>
                <c:ptCount val="9"/>
                <c:pt idx="0">
                  <c:v>9.2330000000000005</c:v>
                </c:pt>
                <c:pt idx="1">
                  <c:v>8.8980999999999995</c:v>
                </c:pt>
                <c:pt idx="2">
                  <c:v>8.8622999999999994</c:v>
                </c:pt>
                <c:pt idx="3">
                  <c:v>9.1555</c:v>
                </c:pt>
                <c:pt idx="4">
                  <c:v>9.8026</c:v>
                </c:pt>
                <c:pt idx="5">
                  <c:v>9.8458000000000006</c:v>
                </c:pt>
                <c:pt idx="6">
                  <c:v>10.3283</c:v>
                </c:pt>
                <c:pt idx="7">
                  <c:v>9.0579999999999998</c:v>
                </c:pt>
                <c:pt idx="8">
                  <c:v>10.9375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72-413F-BAA8-4768E5AF6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2878344"/>
        <c:axId val="972880392"/>
      </c:areaChart>
      <c:catAx>
        <c:axId val="972878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 Light"/>
                <a:ea typeface="Calibri Light"/>
                <a:cs typeface="Calibri Light"/>
              </a:defRPr>
            </a:pPr>
            <a:endParaRPr lang="pt-BR"/>
          </a:p>
        </c:txPr>
        <c:crossAx val="972880392"/>
        <c:crosses val="autoZero"/>
        <c:auto val="1"/>
        <c:lblAlgn val="ctr"/>
        <c:lblOffset val="100"/>
        <c:noMultiLvlLbl val="0"/>
      </c:catAx>
      <c:valAx>
        <c:axId val="9728803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000000"/>
                    </a:solidFill>
                    <a:latin typeface="Calibri Light"/>
                    <a:ea typeface="Calibri Light"/>
                    <a:cs typeface="Calibri Light"/>
                  </a:defRPr>
                </a:pPr>
                <a:r>
                  <a:rPr lang="en-US"/>
                  <a:t>Emissão (CO2e(Mt) GTP-AR6)</a:t>
                </a:r>
              </a:p>
            </c:rich>
          </c:tx>
          <c:layout>
            <c:manualLayout>
              <c:xMode val="edge"/>
              <c:yMode val="edge"/>
              <c:x val="9.3299496871521136E-3"/>
              <c:y val="0.153345041861858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rgbClr val="000000"/>
                  </a:solidFill>
                  <a:latin typeface="Calibri Light"/>
                  <a:ea typeface="Calibri Light"/>
                  <a:cs typeface="Calibri Light"/>
                </a:defRPr>
              </a:pPr>
              <a:endParaRPr lang="pt-BR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 Light"/>
                <a:ea typeface="Calibri Light"/>
                <a:cs typeface="Calibri Light"/>
              </a:defRPr>
            </a:pPr>
            <a:endParaRPr lang="pt-BR"/>
          </a:p>
        </c:txPr>
        <c:crossAx val="9728783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Calibri Light"/>
              <a:ea typeface="Calibri Light"/>
              <a:cs typeface="Calibri Light"/>
            </a:defRPr>
          </a:pPr>
          <a:endParaRPr lang="pt-B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84732456119663"/>
          <c:y val="2.1430501204360526E-2"/>
          <c:w val="0.68230935863811615"/>
          <c:h val="0.796755440254281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'Gráfico 20'!$B$22</c:f>
              <c:strCache>
                <c:ptCount val="1"/>
                <c:pt idx="0">
                  <c:v>Investimentos</c:v>
                </c:pt>
              </c:strCache>
            </c:strRef>
          </c:tx>
          <c:spPr>
            <a:solidFill>
              <a:srgbClr val="00678E"/>
            </a:solidFill>
            <a:ln w="12700"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AB4-4105-87EE-2DC7F91C60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20'!$A$23:$A$29</c:f>
              <c:strCache>
                <c:ptCount val="7"/>
                <c:pt idx="0">
                  <c:v>Cemig nos Hospitais</c:v>
                </c:pt>
                <c:pt idx="1">
                  <c:v>Cemig nas Cidades</c:v>
                </c:pt>
                <c:pt idx="2">
                  <c:v>Chamada Pública</c:v>
                </c:pt>
                <c:pt idx="3">
                  <c:v>Cemig nas Escolas</c:v>
                </c:pt>
                <c:pt idx="4">
                  <c:v>Cemig nas Comunidades </c:v>
                </c:pt>
                <c:pt idx="5">
                  <c:v>Cemig no Campo</c:v>
                </c:pt>
                <c:pt idx="6">
                  <c:v>Contrato de Desempenho</c:v>
                </c:pt>
              </c:strCache>
            </c:strRef>
          </c:cat>
          <c:val>
            <c:numRef>
              <c:f>'Gráfico 20'!$B$23:$B$29</c:f>
              <c:numCache>
                <c:formatCode>General</c:formatCode>
                <c:ptCount val="7"/>
                <c:pt idx="0">
                  <c:v>154.69999999999999</c:v>
                </c:pt>
                <c:pt idx="1">
                  <c:v>126.9</c:v>
                </c:pt>
                <c:pt idx="2">
                  <c:v>76.099999999999994</c:v>
                </c:pt>
                <c:pt idx="3">
                  <c:v>67.3</c:v>
                </c:pt>
                <c:pt idx="4">
                  <c:v>55.8</c:v>
                </c:pt>
                <c:pt idx="5">
                  <c:v>9.6999999999999993</c:v>
                </c:pt>
                <c:pt idx="6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33-4D12-B354-16C0D6A0C3A6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80"/>
        <c:axId val="1337981056"/>
        <c:axId val="133798812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'Gráfico 20'!$C$21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rgbClr val="FFC000"/>
                  </a:solidFill>
                  <a:ln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dLblPos val="inBase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'Gráfico 20'!$A$23:$A$29</c15:sqref>
                        </c15:formulaRef>
                      </c:ext>
                    </c:extLst>
                    <c:strCache>
                      <c:ptCount val="7"/>
                      <c:pt idx="0">
                        <c:v>Cemig nos Hospitais</c:v>
                      </c:pt>
                      <c:pt idx="1">
                        <c:v>Cemig nas Cidades</c:v>
                      </c:pt>
                      <c:pt idx="2">
                        <c:v>Chamada Pública</c:v>
                      </c:pt>
                      <c:pt idx="3">
                        <c:v>Cemig nas Escolas</c:v>
                      </c:pt>
                      <c:pt idx="4">
                        <c:v>Cemig nas Comunidades </c:v>
                      </c:pt>
                      <c:pt idx="5">
                        <c:v>Cemig no Campo</c:v>
                      </c:pt>
                      <c:pt idx="6">
                        <c:v>Contrato de Desempenho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'Gráfico 20'!$C$22:$C$28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6A33-4D12-B354-16C0D6A0C3A6}"/>
                  </c:ext>
                </c:extLst>
              </c15:ser>
            </c15:filteredBarSeries>
          </c:ext>
        </c:extLst>
      </c:barChart>
      <c:catAx>
        <c:axId val="133798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1337988128"/>
        <c:crosses val="autoZero"/>
        <c:auto val="1"/>
        <c:lblAlgn val="ctr"/>
        <c:lblOffset val="100"/>
        <c:noMultiLvlLbl val="0"/>
      </c:catAx>
      <c:valAx>
        <c:axId val="1337988128"/>
        <c:scaling>
          <c:orientation val="minMax"/>
          <c:max val="175"/>
          <c:min val="0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pt-BR" sz="1100" b="0">
                    <a:latin typeface="+mj-lt"/>
                  </a:rPr>
                  <a:t>Milhões (R$)</a:t>
                </a:r>
              </a:p>
            </c:rich>
          </c:tx>
          <c:layout>
            <c:manualLayout>
              <c:xMode val="edge"/>
              <c:yMode val="edge"/>
              <c:x val="0.53573411476041155"/>
              <c:y val="0.919405037581778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j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120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37981056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386293990015929"/>
          <c:y val="0.60131523131762499"/>
          <c:w val="0.22741539536631863"/>
          <c:h val="0.130887709439067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j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'Gráfico 21'!$B$20</c:f>
              <c:strCache>
                <c:ptCount val="1"/>
                <c:pt idx="0">
                  <c:v>1º Trimestre</c:v>
                </c:pt>
              </c:strCache>
            </c:strRef>
          </c:tx>
          <c:spPr>
            <a:solidFill>
              <a:srgbClr val="3B64AD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3B4-428B-ADD1-2FEC809786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21'!$A$21:$A$24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'Gráfico 21'!$B$21:$B$24</c:f>
              <c:numCache>
                <c:formatCode>0.00</c:formatCode>
                <c:ptCount val="4"/>
                <c:pt idx="0">
                  <c:v>4.5629999999999997</c:v>
                </c:pt>
                <c:pt idx="1">
                  <c:v>50.847999999999999</c:v>
                </c:pt>
                <c:pt idx="2">
                  <c:v>138.08199999999999</c:v>
                </c:pt>
                <c:pt idx="3">
                  <c:v>165.80799999999999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B4-428B-ADD1-2FEC809786A6}"/>
            </c:ext>
          </c:extLst>
        </c:ser>
        <c:ser>
          <c:idx val="1"/>
          <c:order val="1"/>
          <c:tx>
            <c:strRef>
              <c:f>'Gráfico 21'!$C$20</c:f>
              <c:strCache>
                <c:ptCount val="1"/>
                <c:pt idx="0">
                  <c:v>2º Trimestre</c:v>
                </c:pt>
              </c:strCache>
            </c:strRef>
          </c:tx>
          <c:spPr>
            <a:solidFill>
              <a:srgbClr val="D26E2A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3B4-428B-ADD1-2FEC809786A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3B4-428B-ADD1-2FEC809786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21'!$A$21:$A$24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'Gráfico 21'!$C$21:$C$24</c:f>
              <c:numCache>
                <c:formatCode>0.00</c:formatCode>
                <c:ptCount val="4"/>
                <c:pt idx="0">
                  <c:v>0.90400000000000003</c:v>
                </c:pt>
                <c:pt idx="1">
                  <c:v>37.122</c:v>
                </c:pt>
                <c:pt idx="2">
                  <c:v>15.372</c:v>
                </c:pt>
                <c:pt idx="3">
                  <c:v>4.3659999999999997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B4-428B-ADD1-2FEC809786A6}"/>
            </c:ext>
          </c:extLst>
        </c:ser>
        <c:ser>
          <c:idx val="2"/>
          <c:order val="2"/>
          <c:tx>
            <c:strRef>
              <c:f>'Gráfico 21'!$D$20</c:f>
              <c:strCache>
                <c:ptCount val="1"/>
                <c:pt idx="0">
                  <c:v>3º Trimestre</c:v>
                </c:pt>
              </c:strCache>
            </c:strRef>
          </c:tx>
          <c:spPr>
            <a:solidFill>
              <a:srgbClr val="62993E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B4-428B-ADD1-2FEC809786A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3B4-428B-ADD1-2FEC809786A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3B4-428B-ADD1-2FEC809786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21'!$A$21:$A$24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'Gráfico 21'!$D$21:$D$24</c:f>
              <c:numCache>
                <c:formatCode>0.00</c:formatCode>
                <c:ptCount val="4"/>
                <c:pt idx="0">
                  <c:v>5.9950000000000001</c:v>
                </c:pt>
                <c:pt idx="1">
                  <c:v>24.247</c:v>
                </c:pt>
                <c:pt idx="2">
                  <c:v>2.5049999999999999</c:v>
                </c:pt>
                <c:pt idx="3">
                  <c:v>8.2810000000000059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B4-428B-ADD1-2FEC809786A6}"/>
            </c:ext>
          </c:extLst>
        </c:ser>
        <c:ser>
          <c:idx val="3"/>
          <c:order val="3"/>
          <c:tx>
            <c:strRef>
              <c:f>'Gráfico 21'!$E$20</c:f>
              <c:strCache>
                <c:ptCount val="1"/>
                <c:pt idx="0">
                  <c:v>4º Trimestre</c:v>
                </c:pt>
              </c:strCache>
            </c:strRef>
          </c:tx>
          <c:spPr>
            <a:solidFill>
              <a:srgbClr val="F1A72A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3B4-428B-ADD1-2FEC809786A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3B4-428B-ADD1-2FEC809786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21'!$A$21:$A$24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'Gráfico 21'!$E$21:$E$24</c:f>
              <c:numCache>
                <c:formatCode>0.00</c:formatCode>
                <c:ptCount val="4"/>
                <c:pt idx="0">
                  <c:v>14.962</c:v>
                </c:pt>
                <c:pt idx="1">
                  <c:v>19.710999999999999</c:v>
                </c:pt>
                <c:pt idx="2">
                  <c:v>3.0609999999999999</c:v>
                </c:pt>
                <c:pt idx="3">
                  <c:v>3.3910000000000196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B4-428B-ADD1-2FEC809786A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53980679"/>
        <c:axId val="253982727"/>
      </c:barChart>
      <c:catAx>
        <c:axId val="253980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pt-BR"/>
          </a:p>
        </c:txPr>
        <c:crossAx val="253982727"/>
        <c:crosses val="autoZero"/>
        <c:auto val="1"/>
        <c:lblAlgn val="ctr"/>
        <c:lblOffset val="100"/>
        <c:noMultiLvlLbl val="0"/>
      </c:catAx>
      <c:valAx>
        <c:axId val="253982727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pt-BR"/>
          </a:p>
        </c:txPr>
        <c:crossAx val="253980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0.13333333333333333"/>
          <c:w val="0.93888888888888888"/>
          <c:h val="0.58942337976983639"/>
        </c:manualLayout>
      </c:layout>
      <c:lineChart>
        <c:grouping val="standard"/>
        <c:varyColors val="0"/>
        <c:ser>
          <c:idx val="0"/>
          <c:order val="0"/>
          <c:tx>
            <c:v>Eficiência Energética</c:v>
          </c:tx>
          <c:spPr>
            <a:ln w="28575" cap="rnd">
              <a:solidFill>
                <a:srgbClr val="00678E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28575">
                <a:solidFill>
                  <a:srgbClr val="185479">
                    <a:alpha val="94000"/>
                  </a:srgbClr>
                </a:solidFill>
                <a:tailEnd type="none"/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22'!$B$20:$G$20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'Gráfico 22'!$B$21:$G$21</c:f>
              <c:numCache>
                <c:formatCode>_("R$"* #,##0.00_);_("R$"* \(#,##0.00\);_("R$"* "-"??_);_(@_)</c:formatCode>
                <c:ptCount val="6"/>
                <c:pt idx="0">
                  <c:v>5.2</c:v>
                </c:pt>
                <c:pt idx="1">
                  <c:v>13.8</c:v>
                </c:pt>
                <c:pt idx="2">
                  <c:v>18.7</c:v>
                </c:pt>
                <c:pt idx="3">
                  <c:v>21.4</c:v>
                </c:pt>
                <c:pt idx="4">
                  <c:v>47.2</c:v>
                </c:pt>
                <c:pt idx="5">
                  <c:v>35.9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AAA-4B31-821C-13EC139C4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27439"/>
        <c:axId val="477828687"/>
      </c:lineChart>
      <c:catAx>
        <c:axId val="477827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ysClr val="windowText" lastClr="000000">
                <a:lumMod val="75000"/>
                <a:lumOff val="2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7828687"/>
        <c:crosses val="autoZero"/>
        <c:auto val="1"/>
        <c:lblAlgn val="ctr"/>
        <c:lblOffset val="100"/>
        <c:noMultiLvlLbl val="0"/>
      </c:catAx>
      <c:valAx>
        <c:axId val="477828687"/>
        <c:scaling>
          <c:orientation val="minMax"/>
        </c:scaling>
        <c:delete val="1"/>
        <c:axPos val="l"/>
        <c:numFmt formatCode="_(&quot;R$&quot;* #,##0.00_);_(&quot;R$&quot;* \(#,##0.00\);_(&quot;R$&quot;* &quot;-&quot;??_);_(@_)" sourceLinked="1"/>
        <c:majorTickMark val="none"/>
        <c:minorTickMark val="none"/>
        <c:tickLblPos val="nextTo"/>
        <c:crossAx val="477827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6529636920384951"/>
          <c:y val="0.54224482356372117"/>
          <c:w val="0.3831181102362205"/>
          <c:h val="9.12324789188585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'Gráfico 23'!$B$20</c:f>
              <c:strCache>
                <c:ptCount val="1"/>
                <c:pt idx="0">
                  <c:v>Renováveis</c:v>
                </c:pt>
              </c:strCache>
            </c:strRef>
          </c:tx>
          <c:spPr>
            <a:solidFill>
              <a:srgbClr val="548235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23'!$A$21:$A$22</c:f>
              <c:strCache>
                <c:ptCount val="2"/>
                <c:pt idx="0">
                  <c:v>Minas Gerais</c:v>
                </c:pt>
                <c:pt idx="1">
                  <c:v>Brasil </c:v>
                </c:pt>
              </c:strCache>
            </c:strRef>
          </c:cat>
          <c:val>
            <c:numRef>
              <c:f>'Gráfico 23'!$B$21:$B$22</c:f>
              <c:numCache>
                <c:formatCode>0.00%</c:formatCode>
                <c:ptCount val="2"/>
                <c:pt idx="0">
                  <c:v>0.98073436947113413</c:v>
                </c:pt>
                <c:pt idx="1">
                  <c:v>0.87993238701777499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2D-48F0-AC22-C1E7C1DBFEFE}"/>
            </c:ext>
          </c:extLst>
        </c:ser>
        <c:ser>
          <c:idx val="1"/>
          <c:order val="1"/>
          <c:tx>
            <c:strRef>
              <c:f>'Gráfico 23'!$C$20</c:f>
              <c:strCache>
                <c:ptCount val="1"/>
                <c:pt idx="0">
                  <c:v>Não-renováveis</c:v>
                </c:pt>
              </c:strCache>
            </c:strRef>
          </c:tx>
          <c:spPr>
            <a:solidFill>
              <a:srgbClr val="953735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23'!$A$21:$A$22</c:f>
              <c:strCache>
                <c:ptCount val="2"/>
                <c:pt idx="0">
                  <c:v>Minas Gerais</c:v>
                </c:pt>
                <c:pt idx="1">
                  <c:v>Brasil </c:v>
                </c:pt>
              </c:strCache>
            </c:strRef>
          </c:cat>
          <c:val>
            <c:numRef>
              <c:f>'Gráfico 23'!$C$21:$C$22</c:f>
              <c:numCache>
                <c:formatCode>0.00%</c:formatCode>
                <c:ptCount val="2"/>
                <c:pt idx="0">
                  <c:v>1.9265630528865874E-2</c:v>
                </c:pt>
                <c:pt idx="1">
                  <c:v>0.12006761298222501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2D-48F0-AC22-C1E7C1DBF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73984304"/>
        <c:axId val="1173971248"/>
      </c:barChart>
      <c:catAx>
        <c:axId val="1173984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1173971248"/>
        <c:crosses val="autoZero"/>
        <c:auto val="1"/>
        <c:lblAlgn val="ctr"/>
        <c:lblOffset val="100"/>
        <c:noMultiLvlLbl val="0"/>
      </c:catAx>
      <c:valAx>
        <c:axId val="1173971248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173984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9993826001107661"/>
          <c:y val="0.8667786012042612"/>
          <c:w val="0.47156791639577156"/>
          <c:h val="7.19468889918171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j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percentStacked"/>
        <c:varyColors val="0"/>
        <c:ser>
          <c:idx val="1"/>
          <c:order val="0"/>
          <c:tx>
            <c:strRef>
              <c:f>'Gráfico 3'!$A$23</c:f>
              <c:strCache>
                <c:ptCount val="1"/>
                <c:pt idx="0">
                  <c:v>Produção de amônia</c:v>
                </c:pt>
              </c:strCache>
            </c:strRef>
          </c:tx>
          <c:spPr>
            <a:solidFill>
              <a:srgbClr val="629944"/>
            </a:solidFill>
            <a:ln>
              <a:noFill/>
            </a:ln>
            <a:effectLst/>
          </c:spPr>
          <c:cat>
            <c:numRef>
              <c:f>'Gráfico 3'!$B$22:$J$22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'Gráfico 3'!$B$23:$J$23</c:f>
              <c:numCache>
                <c:formatCode>#,##0.0000</c:formatCode>
                <c:ptCount val="9"/>
                <c:pt idx="0">
                  <c:v>3.5000000000000001E-3</c:v>
                </c:pt>
                <c:pt idx="1">
                  <c:v>3.5000000000000001E-3</c:v>
                </c:pt>
                <c:pt idx="2">
                  <c:v>2.8999999999999998E-3</c:v>
                </c:pt>
                <c:pt idx="3">
                  <c:v>2.8999999999999998E-3</c:v>
                </c:pt>
                <c:pt idx="4">
                  <c:v>2.8999999999999998E-3</c:v>
                </c:pt>
                <c:pt idx="5">
                  <c:v>2.8999999999999998E-3</c:v>
                </c:pt>
                <c:pt idx="6">
                  <c:v>2.8999999999999998E-3</c:v>
                </c:pt>
                <c:pt idx="7">
                  <c:v>2.8999999999999998E-3</c:v>
                </c:pt>
                <c:pt idx="8">
                  <c:v>2.8999999999999998E-3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AD-4F4E-A03E-8BBCD31E3E5A}"/>
            </c:ext>
          </c:extLst>
        </c:ser>
        <c:ser>
          <c:idx val="2"/>
          <c:order val="1"/>
          <c:tx>
            <c:strRef>
              <c:f>'Gráfico 3'!$A$24</c:f>
              <c:strCache>
                <c:ptCount val="1"/>
                <c:pt idx="0">
                  <c:v>Produção de alumínio</c:v>
                </c:pt>
              </c:strCache>
            </c:strRef>
          </c:tx>
          <c:spPr>
            <a:solidFill>
              <a:srgbClr val="D0CECE"/>
            </a:solidFill>
            <a:ln>
              <a:noFill/>
            </a:ln>
            <a:effectLst/>
          </c:spPr>
          <c:cat>
            <c:numRef>
              <c:f>'Gráfico 3'!$B$22:$J$22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'Gráfico 3'!$B$24:$J$24</c:f>
              <c:numCache>
                <c:formatCode>#,##0.0000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AD-4F4E-A03E-8BBCD31E3E5A}"/>
            </c:ext>
          </c:extLst>
        </c:ser>
        <c:ser>
          <c:idx val="3"/>
          <c:order val="2"/>
          <c:tx>
            <c:strRef>
              <c:f>'Gráfico 3'!$A$25</c:f>
              <c:strCache>
                <c:ptCount val="1"/>
                <c:pt idx="0">
                  <c:v>Produção de ferro gusa e aço</c:v>
                </c:pt>
              </c:strCache>
            </c:strRef>
          </c:tx>
          <c:spPr>
            <a:solidFill>
              <a:srgbClr val="3B64AD"/>
            </a:solidFill>
            <a:ln>
              <a:noFill/>
            </a:ln>
            <a:effectLst/>
          </c:spPr>
          <c:cat>
            <c:numRef>
              <c:f>'Gráfico 3'!$B$22:$J$22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'Gráfico 3'!$B$25:$J$25</c:f>
              <c:numCache>
                <c:formatCode>#,##0.0000</c:formatCode>
                <c:ptCount val="9"/>
                <c:pt idx="0">
                  <c:v>13.858700000000001</c:v>
                </c:pt>
                <c:pt idx="1">
                  <c:v>16.342400000000001</c:v>
                </c:pt>
                <c:pt idx="2">
                  <c:v>16.721699999999998</c:v>
                </c:pt>
                <c:pt idx="3">
                  <c:v>17.0242</c:v>
                </c:pt>
                <c:pt idx="4">
                  <c:v>15.659700000000001</c:v>
                </c:pt>
                <c:pt idx="5">
                  <c:v>15.104900000000001</c:v>
                </c:pt>
                <c:pt idx="6">
                  <c:v>17.343499999999999</c:v>
                </c:pt>
                <c:pt idx="7">
                  <c:v>16.390499999999999</c:v>
                </c:pt>
                <c:pt idx="8">
                  <c:v>15.400499999999999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AD-4F4E-A03E-8BBCD31E3E5A}"/>
            </c:ext>
          </c:extLst>
        </c:ser>
        <c:ser>
          <c:idx val="4"/>
          <c:order val="3"/>
          <c:tx>
            <c:strRef>
              <c:f>'Gráfico 3'!$A$26</c:f>
              <c:strCache>
                <c:ptCount val="1"/>
                <c:pt idx="0">
                  <c:v>Produção de ferroligas</c:v>
                </c:pt>
              </c:strCache>
            </c:strRef>
          </c:tx>
          <c:spPr>
            <a:solidFill>
              <a:srgbClr val="E2B000"/>
            </a:solidFill>
            <a:ln>
              <a:noFill/>
            </a:ln>
            <a:effectLst/>
          </c:spPr>
          <c:cat>
            <c:numRef>
              <c:f>'Gráfico 3'!$B$22:$J$22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'Gráfico 3'!$B$26:$J$26</c:f>
              <c:numCache>
                <c:formatCode>#,##0.0000</c:formatCode>
                <c:ptCount val="9"/>
                <c:pt idx="0">
                  <c:v>4.9700000000000001E-2</c:v>
                </c:pt>
                <c:pt idx="1">
                  <c:v>0.1203</c:v>
                </c:pt>
                <c:pt idx="2">
                  <c:v>0.13039999999999999</c:v>
                </c:pt>
                <c:pt idx="3">
                  <c:v>0.13270000000000001</c:v>
                </c:pt>
                <c:pt idx="4">
                  <c:v>0.1313</c:v>
                </c:pt>
                <c:pt idx="5">
                  <c:v>0.13250000000000001</c:v>
                </c:pt>
                <c:pt idx="6">
                  <c:v>0.18720000000000001</c:v>
                </c:pt>
                <c:pt idx="7">
                  <c:v>0.18140000000000001</c:v>
                </c:pt>
                <c:pt idx="8">
                  <c:v>0.1696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AD-4F4E-A03E-8BBCD31E3E5A}"/>
            </c:ext>
          </c:extLst>
        </c:ser>
        <c:ser>
          <c:idx val="5"/>
          <c:order val="4"/>
          <c:tx>
            <c:strRef>
              <c:f>'Gráfico 3'!$A$27</c:f>
              <c:strCache>
                <c:ptCount val="1"/>
                <c:pt idx="0">
                  <c:v>Produção de magnésio</c:v>
                </c:pt>
              </c:strCache>
            </c:strRef>
          </c:tx>
          <c:spPr>
            <a:solidFill>
              <a:srgbClr val="D26E2A"/>
            </a:solidFill>
            <a:ln>
              <a:noFill/>
            </a:ln>
            <a:effectLst/>
          </c:spPr>
          <c:cat>
            <c:numRef>
              <c:f>'Gráfico 3'!$B$22:$J$22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'Gráfico 3'!$B$27:$J$27</c:f>
              <c:numCache>
                <c:formatCode>#,##0.0000</c:formatCode>
                <c:ptCount val="9"/>
                <c:pt idx="0">
                  <c:v>0.12870000000000001</c:v>
                </c:pt>
                <c:pt idx="1">
                  <c:v>0.1404</c:v>
                </c:pt>
                <c:pt idx="2">
                  <c:v>0.12970000000000001</c:v>
                </c:pt>
                <c:pt idx="3">
                  <c:v>0.1323</c:v>
                </c:pt>
                <c:pt idx="4">
                  <c:v>0.13769999999999999</c:v>
                </c:pt>
                <c:pt idx="5">
                  <c:v>0.12870000000000001</c:v>
                </c:pt>
                <c:pt idx="6">
                  <c:v>0.14699999999999999</c:v>
                </c:pt>
                <c:pt idx="7">
                  <c:v>0.14699999999999999</c:v>
                </c:pt>
                <c:pt idx="8">
                  <c:v>0.14699999999999999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AD-4F4E-A03E-8BBCD31E3E5A}"/>
            </c:ext>
          </c:extLst>
        </c:ser>
        <c:ser>
          <c:idx val="6"/>
          <c:order val="5"/>
          <c:tx>
            <c:strRef>
              <c:f>'Gráfico 3'!$A$28</c:f>
              <c:strCache>
                <c:ptCount val="1"/>
                <c:pt idx="0">
                  <c:v>Produção de cal</c:v>
                </c:pt>
              </c:strCache>
            </c:strRef>
          </c:tx>
          <c:spPr>
            <a:solidFill>
              <a:srgbClr val="F4B084"/>
            </a:solidFill>
            <a:ln>
              <a:noFill/>
            </a:ln>
            <a:effectLst/>
          </c:spPr>
          <c:cat>
            <c:numRef>
              <c:f>'Gráfico 3'!$B$22:$J$22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'Gráfico 3'!$B$28:$J$28</c:f>
              <c:numCache>
                <c:formatCode>#,##0.0000</c:formatCode>
                <c:ptCount val="9"/>
                <c:pt idx="0">
                  <c:v>3.4647000000000001</c:v>
                </c:pt>
                <c:pt idx="1">
                  <c:v>3.4647000000000001</c:v>
                </c:pt>
                <c:pt idx="2">
                  <c:v>3.4647000000000001</c:v>
                </c:pt>
                <c:pt idx="3">
                  <c:v>3.4643999999999999</c:v>
                </c:pt>
                <c:pt idx="4">
                  <c:v>3.3809</c:v>
                </c:pt>
                <c:pt idx="5">
                  <c:v>3.3391000000000002</c:v>
                </c:pt>
                <c:pt idx="6">
                  <c:v>3.5061</c:v>
                </c:pt>
                <c:pt idx="7">
                  <c:v>3.5061</c:v>
                </c:pt>
                <c:pt idx="8">
                  <c:v>3.5061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AD-4F4E-A03E-8BBCD31E3E5A}"/>
            </c:ext>
          </c:extLst>
        </c:ser>
        <c:ser>
          <c:idx val="7"/>
          <c:order val="6"/>
          <c:tx>
            <c:strRef>
              <c:f>'Gráfico 3'!$A$29</c:f>
              <c:strCache>
                <c:ptCount val="1"/>
                <c:pt idx="0">
                  <c:v>Produção de cimento</c:v>
                </c:pt>
              </c:strCache>
            </c:strRef>
          </c:tx>
          <c:spPr>
            <a:solidFill>
              <a:srgbClr val="929292"/>
            </a:solidFill>
            <a:ln>
              <a:noFill/>
            </a:ln>
            <a:effectLst/>
          </c:spPr>
          <c:cat>
            <c:numRef>
              <c:f>'Gráfico 3'!$B$22:$J$22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'Gráfico 3'!$B$29:$J$29</c:f>
              <c:numCache>
                <c:formatCode>#,##0.0000</c:formatCode>
                <c:ptCount val="9"/>
                <c:pt idx="0">
                  <c:v>5.7683</c:v>
                </c:pt>
                <c:pt idx="1">
                  <c:v>5.4333999999999998</c:v>
                </c:pt>
                <c:pt idx="2">
                  <c:v>5.3975999999999997</c:v>
                </c:pt>
                <c:pt idx="3">
                  <c:v>5.6910999999999996</c:v>
                </c:pt>
                <c:pt idx="4">
                  <c:v>6.4217000000000004</c:v>
                </c:pt>
                <c:pt idx="5">
                  <c:v>6.5067000000000004</c:v>
                </c:pt>
                <c:pt idx="6">
                  <c:v>6.8221999999999996</c:v>
                </c:pt>
                <c:pt idx="7">
                  <c:v>5.5518999999999998</c:v>
                </c:pt>
                <c:pt idx="8">
                  <c:v>7.4314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DAD-4F4E-A03E-8BBCD31E3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7963271"/>
        <c:axId val="2117969415"/>
      </c:areaChart>
      <c:catAx>
        <c:axId val="2117963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17969415"/>
        <c:crosses val="autoZero"/>
        <c:auto val="1"/>
        <c:lblAlgn val="ctr"/>
        <c:lblOffset val="100"/>
        <c:noMultiLvlLbl val="0"/>
      </c:catAx>
      <c:valAx>
        <c:axId val="2117969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000000"/>
                    </a:solidFill>
                    <a:latin typeface="Calibri Light"/>
                    <a:ea typeface="Calibri Light"/>
                    <a:cs typeface="Calibri Light"/>
                  </a:defRPr>
                </a:pPr>
                <a:r>
                  <a:rPr lang="en-US"/>
                  <a:t>Sub-categoria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rgbClr val="000000"/>
                  </a:solidFill>
                  <a:latin typeface="Calibri Light"/>
                  <a:ea typeface="Calibri Light"/>
                  <a:cs typeface="Calibri Light"/>
                </a:defRPr>
              </a:pPr>
              <a:endParaRPr lang="pt-BR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 Light"/>
                <a:ea typeface="Calibri Light"/>
                <a:cs typeface="Calibri Light"/>
              </a:defRPr>
            </a:pPr>
            <a:endParaRPr lang="pt-BR"/>
          </a:p>
        </c:txPr>
        <c:crossAx val="211796327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Calibri Light"/>
              <a:ea typeface="Calibri Light"/>
              <a:cs typeface="Calibri Light"/>
            </a:defRPr>
          </a:pPr>
          <a:endParaRPr lang="pt-B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0"/>
          <c:tx>
            <c:v>Consumo (MW/h)</c:v>
          </c:tx>
          <c:spPr>
            <a:solidFill>
              <a:srgbClr val="3B64AD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cat>
            <c:strLit>
              <c:ptCount val="10"/>
              <c:pt idx="0">
                <c:v>2015</c:v>
              </c:pt>
              <c:pt idx="1">
                <c:v>2016</c:v>
              </c:pt>
              <c:pt idx="2">
                <c:v>2017</c:v>
              </c:pt>
              <c:pt idx="3">
                <c:v>2018</c:v>
              </c:pt>
              <c:pt idx="4">
                <c:v>2019</c:v>
              </c:pt>
              <c:pt idx="5">
                <c:v>2020</c:v>
              </c:pt>
              <c:pt idx="6">
                <c:v>2021</c:v>
              </c:pt>
              <c:pt idx="7">
                <c:v>2022</c:v>
              </c:pt>
              <c:pt idx="8">
                <c:v>2023</c:v>
              </c:pt>
              <c:pt idx="9">
                <c:v>2024</c:v>
              </c:pt>
            </c:strLit>
          </c:cat>
          <c:val>
            <c:numRef>
              <c:f>'Gráfico 4'!$B$22:$B$31</c:f>
              <c:numCache>
                <c:formatCode>_(* #,##0.00_);_(* \(#,##0.00\);_(* "-"??_);_(@_)</c:formatCode>
                <c:ptCount val="10"/>
                <c:pt idx="0">
                  <c:v>52816804.093999997</c:v>
                </c:pt>
                <c:pt idx="1">
                  <c:v>54102216</c:v>
                </c:pt>
                <c:pt idx="2">
                  <c:v>54140400.82</c:v>
                </c:pt>
                <c:pt idx="3">
                  <c:v>56471769.856000014</c:v>
                </c:pt>
                <c:pt idx="4">
                  <c:v>55887031.298000015</c:v>
                </c:pt>
                <c:pt idx="5">
                  <c:v>55775626.543999992</c:v>
                </c:pt>
                <c:pt idx="6">
                  <c:v>60380064.832000002</c:v>
                </c:pt>
                <c:pt idx="7">
                  <c:v>61588198.52799999</c:v>
                </c:pt>
                <c:pt idx="8">
                  <c:v>64779090.140999995</c:v>
                </c:pt>
                <c:pt idx="9">
                  <c:v>67546467.142000005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B2-49C4-ADE9-D0B994096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30644999"/>
        <c:axId val="1730664455"/>
      </c:barChart>
      <c:lineChart>
        <c:grouping val="standard"/>
        <c:varyColors val="0"/>
        <c:ser>
          <c:idx val="0"/>
          <c:order val="1"/>
          <c:tx>
            <c:v>Variação Percentual</c:v>
          </c:tx>
          <c:spPr>
            <a:ln w="28575" cap="rnd">
              <a:solidFill>
                <a:srgbClr val="E2B000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rgbClr val="3B64AD"/>
              </a:solidFill>
              <a:ln w="19050">
                <a:solidFill>
                  <a:srgbClr val="E2B000"/>
                </a:solidFill>
                <a:prstDash val="solid"/>
              </a:ln>
              <a:effectLst/>
            </c:spPr>
          </c:marker>
          <c:cat>
            <c:numRef>
              <c:f>'Gráfico 4'!$A$22:$A$31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'Gráfico 4'!$C$22:$C$31</c:f>
              <c:numCache>
                <c:formatCode>0%</c:formatCode>
                <c:ptCount val="10"/>
                <c:pt idx="0">
                  <c:v>-2.5000000000000001E-2</c:v>
                </c:pt>
                <c:pt idx="1">
                  <c:v>2.4337176927863968E-2</c:v>
                </c:pt>
                <c:pt idx="2">
                  <c:v>7.0579031365380906E-4</c:v>
                </c:pt>
                <c:pt idx="3">
                  <c:v>4.3061540008746624E-2</c:v>
                </c:pt>
                <c:pt idx="4">
                  <c:v>-1.0354528634237026E-2</c:v>
                </c:pt>
                <c:pt idx="5">
                  <c:v>-1.9933918730803413E-3</c:v>
                </c:pt>
                <c:pt idx="6">
                  <c:v>8.2552874316305314E-2</c:v>
                </c:pt>
                <c:pt idx="7">
                  <c:v>2.0008817469167495E-2</c:v>
                </c:pt>
                <c:pt idx="8">
                  <c:v>5.1810114425563603E-2</c:v>
                </c:pt>
                <c:pt idx="9">
                  <c:v>4.2720220289856892E-2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B2-49C4-ADE9-D0B994096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6066695"/>
        <c:axId val="766055431"/>
      </c:lineChart>
      <c:catAx>
        <c:axId val="17306449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/>
                <a:ea typeface="Calibri Light"/>
                <a:cs typeface="Calibri Light"/>
              </a:defRPr>
            </a:pPr>
            <a:endParaRPr lang="pt-BR"/>
          </a:p>
        </c:txPr>
        <c:crossAx val="1730664455"/>
        <c:crosses val="autoZero"/>
        <c:auto val="1"/>
        <c:lblAlgn val="ctr"/>
        <c:lblOffset val="100"/>
        <c:noMultiLvlLbl val="0"/>
      </c:catAx>
      <c:valAx>
        <c:axId val="1730664455"/>
        <c:scaling>
          <c:orientation val="minMax"/>
          <c:max val="7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/>
                    <a:ea typeface="Calibri Light"/>
                    <a:cs typeface="Calibri Light"/>
                  </a:defRPr>
                </a:pPr>
                <a:r>
                  <a:rPr lang="en-US" sz="1200"/>
                  <a:t>Consumo (MW/h)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 Light"/>
                  <a:ea typeface="Calibri Light"/>
                  <a:cs typeface="Calibri Light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/>
                <a:ea typeface="Calibri Light"/>
                <a:cs typeface="Calibri Light"/>
              </a:defRPr>
            </a:pPr>
            <a:endParaRPr lang="pt-BR"/>
          </a:p>
        </c:txPr>
        <c:crossAx val="1730644999"/>
        <c:crosses val="autoZero"/>
        <c:crossBetween val="between"/>
      </c:valAx>
      <c:valAx>
        <c:axId val="76605543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/>
                    <a:ea typeface="Calibri Light"/>
                    <a:cs typeface="Calibri Light"/>
                  </a:defRPr>
                </a:pPr>
                <a:r>
                  <a:rPr lang="en-US" sz="1200"/>
                  <a:t>Variação Percentual do Consumo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 Light"/>
                  <a:ea typeface="Calibri Light"/>
                  <a:cs typeface="Calibri Light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/>
                <a:ea typeface="Calibri Light"/>
                <a:cs typeface="Calibri Light"/>
              </a:defRPr>
            </a:pPr>
            <a:endParaRPr lang="pt-BR"/>
          </a:p>
        </c:txPr>
        <c:crossAx val="766066695"/>
        <c:crosses val="max"/>
        <c:crossBetween val="between"/>
      </c:valAx>
      <c:catAx>
        <c:axId val="7660666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6605543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373363749251616"/>
          <c:y val="0.89197457579142425"/>
          <c:w val="0.50596812770417354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 Light"/>
              <a:ea typeface="Calibri Light"/>
              <a:cs typeface="Calibri Light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00626492040254"/>
          <c:y val="8.4852643419572549E-2"/>
          <c:w val="0.63226899489329746"/>
          <c:h val="0.7351229846269216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'Gráfico 5'!$A$21</c:f>
              <c:strCache>
                <c:ptCount val="1"/>
                <c:pt idx="0">
                  <c:v>Comercial</c:v>
                </c:pt>
              </c:strCache>
            </c:strRef>
          </c:tx>
          <c:spPr>
            <a:solidFill>
              <a:srgbClr val="3B64AD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5'!$B$20:$C$20</c:f>
              <c:strCache>
                <c:ptCount val="2"/>
                <c:pt idx="0">
                  <c:v>Minas Gerais (%)</c:v>
                </c:pt>
                <c:pt idx="1">
                  <c:v>Brasil (%)</c:v>
                </c:pt>
              </c:strCache>
            </c:strRef>
          </c:cat>
          <c:val>
            <c:numRef>
              <c:f>'Gráfico 5'!$B$21:$C$21</c:f>
              <c:numCache>
                <c:formatCode>0%</c:formatCode>
                <c:ptCount val="2"/>
                <c:pt idx="0">
                  <c:v>0.12</c:v>
                </c:pt>
                <c:pt idx="1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2D-4863-84AB-1F82387D48DA}"/>
            </c:ext>
          </c:extLst>
        </c:ser>
        <c:ser>
          <c:idx val="1"/>
          <c:order val="1"/>
          <c:tx>
            <c:strRef>
              <c:f>'Gráfico 5'!$A$22</c:f>
              <c:strCache>
                <c:ptCount val="1"/>
                <c:pt idx="0">
                  <c:v>Consumo próprio</c:v>
                </c:pt>
              </c:strCache>
            </c:strRef>
          </c:tx>
          <c:spPr>
            <a:solidFill>
              <a:srgbClr val="D26E2A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2D-4863-84AB-1F82387D48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5'!$B$20:$C$20</c:f>
              <c:strCache>
                <c:ptCount val="2"/>
                <c:pt idx="0">
                  <c:v>Minas Gerais (%)</c:v>
                </c:pt>
                <c:pt idx="1">
                  <c:v>Brasil (%)</c:v>
                </c:pt>
              </c:strCache>
            </c:strRef>
          </c:cat>
          <c:val>
            <c:numRef>
              <c:f>'Gráfico 5'!$B$22:$C$22</c:f>
              <c:numCache>
                <c:formatCode>0%</c:formatCode>
                <c:ptCount val="2"/>
                <c:pt idx="0">
                  <c:v>0</c:v>
                </c:pt>
                <c:pt idx="1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2D-4863-84AB-1F82387D48DA}"/>
            </c:ext>
          </c:extLst>
        </c:ser>
        <c:ser>
          <c:idx val="2"/>
          <c:order val="2"/>
          <c:tx>
            <c:strRef>
              <c:f>'Gráfico 5'!$A$23</c:f>
              <c:strCache>
                <c:ptCount val="1"/>
                <c:pt idx="0">
                  <c:v>Industrial</c:v>
                </c:pt>
              </c:strCache>
            </c:strRef>
          </c:tx>
          <c:spPr>
            <a:solidFill>
              <a:srgbClr val="929292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5'!$B$20:$C$20</c:f>
              <c:strCache>
                <c:ptCount val="2"/>
                <c:pt idx="0">
                  <c:v>Minas Gerais (%)</c:v>
                </c:pt>
                <c:pt idx="1">
                  <c:v>Brasil (%)</c:v>
                </c:pt>
              </c:strCache>
            </c:strRef>
          </c:cat>
          <c:val>
            <c:numRef>
              <c:f>'Gráfico 5'!$B$23:$C$23</c:f>
              <c:numCache>
                <c:formatCode>0%</c:formatCode>
                <c:ptCount val="2"/>
                <c:pt idx="0">
                  <c:v>0.54</c:v>
                </c:pt>
                <c:pt idx="1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2D-4863-84AB-1F82387D48DA}"/>
            </c:ext>
          </c:extLst>
        </c:ser>
        <c:ser>
          <c:idx val="3"/>
          <c:order val="3"/>
          <c:tx>
            <c:strRef>
              <c:f>'Gráfico 5'!$A$24</c:f>
              <c:strCache>
                <c:ptCount val="1"/>
                <c:pt idx="0">
                  <c:v>Residencial</c:v>
                </c:pt>
              </c:strCache>
            </c:strRef>
          </c:tx>
          <c:spPr>
            <a:solidFill>
              <a:srgbClr val="E2AA00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5'!$B$20:$C$20</c:f>
              <c:strCache>
                <c:ptCount val="2"/>
                <c:pt idx="0">
                  <c:v>Minas Gerais (%)</c:v>
                </c:pt>
                <c:pt idx="1">
                  <c:v>Brasil (%)</c:v>
                </c:pt>
              </c:strCache>
            </c:strRef>
          </c:cat>
          <c:val>
            <c:numRef>
              <c:f>'Gráfico 5'!$B$24:$C$24</c:f>
              <c:numCache>
                <c:formatCode>0%</c:formatCode>
                <c:ptCount val="2"/>
                <c:pt idx="0">
                  <c:v>0.21</c:v>
                </c:pt>
                <c:pt idx="1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2D-4863-84AB-1F82387D48DA}"/>
            </c:ext>
          </c:extLst>
        </c:ser>
        <c:ser>
          <c:idx val="4"/>
          <c:order val="4"/>
          <c:tx>
            <c:strRef>
              <c:f>'Gráfico 5'!$A$25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rgbClr val="5089BC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5'!$B$20:$C$20</c:f>
              <c:strCache>
                <c:ptCount val="2"/>
                <c:pt idx="0">
                  <c:v>Minas Gerais (%)</c:v>
                </c:pt>
                <c:pt idx="1">
                  <c:v>Brasil (%)</c:v>
                </c:pt>
              </c:strCache>
            </c:strRef>
          </c:cat>
          <c:val>
            <c:numRef>
              <c:f>'Gráfico 5'!$B$25:$C$25</c:f>
              <c:numCache>
                <c:formatCode>0%</c:formatCode>
                <c:ptCount val="2"/>
                <c:pt idx="0">
                  <c:v>7.0000000000000007E-2</c:v>
                </c:pt>
                <c:pt idx="1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92D-4863-84AB-1F82387D48DA}"/>
            </c:ext>
          </c:extLst>
        </c:ser>
        <c:ser>
          <c:idx val="5"/>
          <c:order val="5"/>
          <c:tx>
            <c:strRef>
              <c:f>'Gráfico 5'!$A$26</c:f>
              <c:strCache>
                <c:ptCount val="1"/>
                <c:pt idx="0">
                  <c:v>Público</c:v>
                </c:pt>
              </c:strCache>
            </c:strRef>
          </c:tx>
          <c:spPr>
            <a:ln>
              <a:solidFill>
                <a:schemeClr val="tx1">
                  <a:lumMod val="85000"/>
                  <a:lumOff val="15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5'!$B$20:$C$20</c:f>
              <c:strCache>
                <c:ptCount val="2"/>
                <c:pt idx="0">
                  <c:v>Minas Gerais (%)</c:v>
                </c:pt>
                <c:pt idx="1">
                  <c:v>Brasil (%)</c:v>
                </c:pt>
              </c:strCache>
            </c:strRef>
          </c:cat>
          <c:val>
            <c:numRef>
              <c:f>'Gráfico 5'!$B$26:$C$26</c:f>
              <c:numCache>
                <c:formatCode>0%</c:formatCode>
                <c:ptCount val="2"/>
                <c:pt idx="0">
                  <c:v>0.06</c:v>
                </c:pt>
                <c:pt idx="1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92D-4863-84AB-1F82387D48D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100"/>
        <c:axId val="1173972880"/>
        <c:axId val="1173985392"/>
      </c:barChart>
      <c:catAx>
        <c:axId val="1173972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120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73985392"/>
        <c:crosses val="autoZero"/>
        <c:auto val="1"/>
        <c:lblAlgn val="ctr"/>
        <c:lblOffset val="100"/>
        <c:noMultiLvlLbl val="0"/>
      </c:catAx>
      <c:valAx>
        <c:axId val="1173985392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173972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815185135983912"/>
          <c:y val="0.17797450318710162"/>
          <c:w val="0.18532524029049732"/>
          <c:h val="0.585815523059617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'Gráfico 6'!$B$22</c:f>
              <c:strCache>
                <c:ptCount val="1"/>
                <c:pt idx="0">
                  <c:v>Consumo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75717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6'!$A$23:$A$32</c:f>
              <c:strCache>
                <c:ptCount val="10"/>
                <c:pt idx="0">
                  <c:v>GO</c:v>
                </c:pt>
                <c:pt idx="1">
                  <c:v>MA</c:v>
                </c:pt>
                <c:pt idx="2">
                  <c:v>RJ</c:v>
                </c:pt>
                <c:pt idx="3">
                  <c:v>BA</c:v>
                </c:pt>
                <c:pt idx="4">
                  <c:v>RS</c:v>
                </c:pt>
                <c:pt idx="5">
                  <c:v>SC</c:v>
                </c:pt>
                <c:pt idx="6">
                  <c:v>PA</c:v>
                </c:pt>
                <c:pt idx="7">
                  <c:v>PR</c:v>
                </c:pt>
                <c:pt idx="8">
                  <c:v>MG</c:v>
                </c:pt>
                <c:pt idx="9">
                  <c:v>SP</c:v>
                </c:pt>
              </c:strCache>
            </c:strRef>
          </c:cat>
          <c:val>
            <c:numRef>
              <c:f>'Gráfico 6'!$B$23:$B$32</c:f>
              <c:numCache>
                <c:formatCode>_-* #,##0_-;\-* #,##0_-;_-* "-"??_-;_-@_-</c:formatCode>
                <c:ptCount val="10"/>
                <c:pt idx="0">
                  <c:v>6365</c:v>
                </c:pt>
                <c:pt idx="1">
                  <c:v>6832</c:v>
                </c:pt>
                <c:pt idx="2">
                  <c:v>8532</c:v>
                </c:pt>
                <c:pt idx="3">
                  <c:v>9875</c:v>
                </c:pt>
                <c:pt idx="4">
                  <c:v>10273</c:v>
                </c:pt>
                <c:pt idx="5">
                  <c:v>12242</c:v>
                </c:pt>
                <c:pt idx="6">
                  <c:v>14247</c:v>
                </c:pt>
                <c:pt idx="7">
                  <c:v>15235</c:v>
                </c:pt>
                <c:pt idx="8">
                  <c:v>35387</c:v>
                </c:pt>
                <c:pt idx="9">
                  <c:v>52861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2E-48F2-ACF9-D59FE4EAA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axId val="808507911"/>
        <c:axId val="1163930631"/>
      </c:barChart>
      <c:catAx>
        <c:axId val="80850791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75717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63930631"/>
        <c:crosses val="autoZero"/>
        <c:auto val="1"/>
        <c:lblAlgn val="ctr"/>
        <c:lblOffset val="100"/>
        <c:noMultiLvlLbl val="0"/>
      </c:catAx>
      <c:valAx>
        <c:axId val="11639306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75717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75717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solidFill>
              <a:srgbClr val="75717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75717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085079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'Gráfico 8'!$B$26</c:f>
              <c:strCache>
                <c:ptCount val="1"/>
                <c:pt idx="0">
                  <c:v>Mineração</c:v>
                </c:pt>
              </c:strCache>
            </c:strRef>
          </c:tx>
          <c:spPr>
            <a:solidFill>
              <a:srgbClr val="929292"/>
            </a:solidFill>
            <a:ln w="12700">
              <a:solidFill>
                <a:schemeClr val="tx1"/>
              </a:solidFill>
            </a:ln>
            <a:effectLst/>
          </c:spPr>
          <c:cat>
            <c:numRef>
              <c:f>'Gráfico 8'!$A$27:$A$36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'Gráfico 8'!$B$27:$B$36</c:f>
              <c:numCache>
                <c:formatCode>_(* #,##0.00_);_(* \(#,##0.00\);_(* "-"??_);_(@_)</c:formatCode>
                <c:ptCount val="10"/>
                <c:pt idx="0">
                  <c:v>6670476</c:v>
                </c:pt>
                <c:pt idx="1">
                  <c:v>5859519</c:v>
                </c:pt>
                <c:pt idx="2">
                  <c:v>5818967</c:v>
                </c:pt>
                <c:pt idx="3">
                  <c:v>6126430</c:v>
                </c:pt>
                <c:pt idx="4">
                  <c:v>5159331</c:v>
                </c:pt>
                <c:pt idx="5">
                  <c:v>5096753</c:v>
                </c:pt>
                <c:pt idx="6">
                  <c:v>5963926</c:v>
                </c:pt>
                <c:pt idx="7">
                  <c:v>6109484</c:v>
                </c:pt>
                <c:pt idx="8">
                  <c:v>6508949</c:v>
                </c:pt>
                <c:pt idx="9">
                  <c:v>6816953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F4-4A4E-938B-4D18F85612D3}"/>
            </c:ext>
          </c:extLst>
        </c:ser>
        <c:ser>
          <c:idx val="1"/>
          <c:order val="1"/>
          <c:tx>
            <c:strRef>
              <c:f>'Gráfico 8'!$C$26</c:f>
              <c:strCache>
                <c:ptCount val="1"/>
                <c:pt idx="0">
                  <c:v>Minerais Não-Metálicos</c:v>
                </c:pt>
              </c:strCache>
            </c:strRef>
          </c:tx>
          <c:spPr>
            <a:solidFill>
              <a:srgbClr val="D6DCE5"/>
            </a:solidFill>
            <a:ln w="12700">
              <a:solidFill>
                <a:schemeClr val="tx1"/>
              </a:solidFill>
            </a:ln>
            <a:effectLst/>
          </c:spPr>
          <c:cat>
            <c:numRef>
              <c:f>'Gráfico 8'!$A$27:$A$36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'Gráfico 8'!$C$27:$C$36</c:f>
              <c:numCache>
                <c:formatCode>_(* #,##0.00_);_(* \(#,##0.00\);_(* "-"??_);_(@_)</c:formatCode>
                <c:ptCount val="10"/>
                <c:pt idx="0">
                  <c:v>2378918</c:v>
                </c:pt>
                <c:pt idx="1">
                  <c:v>2173676</c:v>
                </c:pt>
                <c:pt idx="2">
                  <c:v>2073901</c:v>
                </c:pt>
                <c:pt idx="3">
                  <c:v>2121370</c:v>
                </c:pt>
                <c:pt idx="4">
                  <c:v>2162221</c:v>
                </c:pt>
                <c:pt idx="5">
                  <c:v>2191132</c:v>
                </c:pt>
                <c:pt idx="6">
                  <c:v>2388587</c:v>
                </c:pt>
                <c:pt idx="7">
                  <c:v>2505723</c:v>
                </c:pt>
                <c:pt idx="8">
                  <c:v>2594819</c:v>
                </c:pt>
                <c:pt idx="9">
                  <c:v>2589219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F4-4A4E-938B-4D18F85612D3}"/>
            </c:ext>
          </c:extLst>
        </c:ser>
        <c:ser>
          <c:idx val="2"/>
          <c:order val="2"/>
          <c:tx>
            <c:strRef>
              <c:f>'Gráfico 8'!$D$26</c:f>
              <c:strCache>
                <c:ptCount val="1"/>
                <c:pt idx="0">
                  <c:v>Metalurgia</c:v>
                </c:pt>
              </c:strCache>
            </c:strRef>
          </c:tx>
          <c:spPr>
            <a:solidFill>
              <a:srgbClr val="3B64AD"/>
            </a:solidFill>
            <a:ln w="12700">
              <a:solidFill>
                <a:schemeClr val="tx1"/>
              </a:solidFill>
            </a:ln>
            <a:effectLst/>
          </c:spPr>
          <c:cat>
            <c:numRef>
              <c:f>'Gráfico 8'!$A$27:$A$36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'Gráfico 8'!$D$27:$D$36</c:f>
              <c:numCache>
                <c:formatCode>_(* #,##0.00_);_(* \(#,##0.00\);_(* "-"??_);_(@_)</c:formatCode>
                <c:ptCount val="10"/>
                <c:pt idx="0">
                  <c:v>8439422</c:v>
                </c:pt>
                <c:pt idx="1">
                  <c:v>10670140</c:v>
                </c:pt>
                <c:pt idx="2">
                  <c:v>10801233</c:v>
                </c:pt>
                <c:pt idx="3">
                  <c:v>11941716</c:v>
                </c:pt>
                <c:pt idx="4">
                  <c:v>11730028</c:v>
                </c:pt>
                <c:pt idx="5">
                  <c:v>11916428</c:v>
                </c:pt>
                <c:pt idx="6">
                  <c:v>12724438</c:v>
                </c:pt>
                <c:pt idx="7">
                  <c:v>13402825</c:v>
                </c:pt>
                <c:pt idx="8">
                  <c:v>13707430</c:v>
                </c:pt>
                <c:pt idx="9">
                  <c:v>14013218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F4-4A4E-938B-4D18F85612D3}"/>
            </c:ext>
          </c:extLst>
        </c:ser>
        <c:ser>
          <c:idx val="3"/>
          <c:order val="3"/>
          <c:tx>
            <c:strRef>
              <c:f>'Gráfico 8'!$E$26</c:f>
              <c:strCache>
                <c:ptCount val="1"/>
                <c:pt idx="0">
                  <c:v>Química</c:v>
                </c:pt>
              </c:strCache>
            </c:strRef>
          </c:tx>
          <c:spPr>
            <a:solidFill>
              <a:srgbClr val="D26E2A"/>
            </a:solidFill>
            <a:ln w="12700">
              <a:solidFill>
                <a:schemeClr val="tx1"/>
              </a:solidFill>
            </a:ln>
            <a:effectLst/>
          </c:spPr>
          <c:cat>
            <c:numRef>
              <c:f>'Gráfico 8'!$A$27:$A$36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'Gráfico 8'!$E$27:$E$36</c:f>
              <c:numCache>
                <c:formatCode>_(* #,##0.00_);_(* \(#,##0.00\);_(* "-"??_);_(@_)</c:formatCode>
                <c:ptCount val="10"/>
                <c:pt idx="0">
                  <c:v>2562485</c:v>
                </c:pt>
                <c:pt idx="1">
                  <c:v>2737005</c:v>
                </c:pt>
                <c:pt idx="2">
                  <c:v>2458055</c:v>
                </c:pt>
                <c:pt idx="3">
                  <c:v>2512961</c:v>
                </c:pt>
                <c:pt idx="4">
                  <c:v>2482027</c:v>
                </c:pt>
                <c:pt idx="5">
                  <c:v>2515848</c:v>
                </c:pt>
                <c:pt idx="6">
                  <c:v>2729670</c:v>
                </c:pt>
                <c:pt idx="7">
                  <c:v>2695484</c:v>
                </c:pt>
                <c:pt idx="8">
                  <c:v>2536572</c:v>
                </c:pt>
                <c:pt idx="9">
                  <c:v>2689863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F4-4A4E-938B-4D18F85612D3}"/>
            </c:ext>
          </c:extLst>
        </c:ser>
        <c:ser>
          <c:idx val="4"/>
          <c:order val="4"/>
          <c:tx>
            <c:strRef>
              <c:f>'Gráfico 8'!$F$26</c:f>
              <c:strCache>
                <c:ptCount val="1"/>
                <c:pt idx="0">
                  <c:v>Alimentos</c:v>
                </c:pt>
              </c:strCache>
            </c:strRef>
          </c:tx>
          <c:spPr>
            <a:solidFill>
              <a:srgbClr val="62993E"/>
            </a:solidFill>
            <a:ln w="12700">
              <a:solidFill>
                <a:schemeClr val="tx1"/>
              </a:solidFill>
            </a:ln>
            <a:effectLst/>
          </c:spPr>
          <c:cat>
            <c:numRef>
              <c:f>'Gráfico 8'!$A$27:$A$36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'Gráfico 8'!$F$27:$F$36</c:f>
              <c:numCache>
                <c:formatCode>_(* #,##0.00_);_(* \(#,##0.00\);_(* "-"??_);_(@_)</c:formatCode>
                <c:ptCount val="10"/>
                <c:pt idx="0">
                  <c:v>2033281</c:v>
                </c:pt>
                <c:pt idx="1">
                  <c:v>2012956</c:v>
                </c:pt>
                <c:pt idx="2">
                  <c:v>2045185</c:v>
                </c:pt>
                <c:pt idx="3">
                  <c:v>2137586</c:v>
                </c:pt>
                <c:pt idx="4">
                  <c:v>2161633</c:v>
                </c:pt>
                <c:pt idx="5">
                  <c:v>2265233</c:v>
                </c:pt>
                <c:pt idx="6">
                  <c:v>2448269</c:v>
                </c:pt>
                <c:pt idx="7">
                  <c:v>2531856</c:v>
                </c:pt>
                <c:pt idx="8">
                  <c:v>2683541</c:v>
                </c:pt>
                <c:pt idx="9">
                  <c:v>2812753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5F4-4A4E-938B-4D18F85612D3}"/>
            </c:ext>
          </c:extLst>
        </c:ser>
        <c:ser>
          <c:idx val="5"/>
          <c:order val="5"/>
          <c:tx>
            <c:strRef>
              <c:f>'Gráfico 8'!$G$26</c:f>
              <c:strCache>
                <c:ptCount val="1"/>
                <c:pt idx="0">
                  <c:v>Borracha &amp; Plástico</c:v>
                </c:pt>
              </c:strCache>
            </c:strRef>
          </c:tx>
          <c:spPr>
            <a:solidFill>
              <a:srgbClr val="F1A78A"/>
            </a:solidFill>
            <a:ln w="12700">
              <a:solidFill>
                <a:schemeClr val="tx1"/>
              </a:solidFill>
            </a:ln>
            <a:effectLst/>
          </c:spPr>
          <c:cat>
            <c:numRef>
              <c:f>'Gráfico 8'!$A$27:$A$36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'Gráfico 8'!$G$27:$G$36</c:f>
              <c:numCache>
                <c:formatCode>_(* #,##0.00_);_(* \(#,##0.00\);_(* "-"??_);_(@_)</c:formatCode>
                <c:ptCount val="10"/>
                <c:pt idx="0">
                  <c:v>570736</c:v>
                </c:pt>
                <c:pt idx="1">
                  <c:v>542633</c:v>
                </c:pt>
                <c:pt idx="2">
                  <c:v>571240</c:v>
                </c:pt>
                <c:pt idx="3">
                  <c:v>546810</c:v>
                </c:pt>
                <c:pt idx="4">
                  <c:v>543472</c:v>
                </c:pt>
                <c:pt idx="5">
                  <c:v>561427</c:v>
                </c:pt>
                <c:pt idx="6">
                  <c:v>592600</c:v>
                </c:pt>
                <c:pt idx="7">
                  <c:v>674384</c:v>
                </c:pt>
                <c:pt idx="8">
                  <c:v>670570</c:v>
                </c:pt>
                <c:pt idx="9">
                  <c:v>697968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5F4-4A4E-938B-4D18F85612D3}"/>
            </c:ext>
          </c:extLst>
        </c:ser>
        <c:ser>
          <c:idx val="6"/>
          <c:order val="6"/>
          <c:tx>
            <c:strRef>
              <c:f>'Gráfico 8'!$H$26</c:f>
              <c:strCache>
                <c:ptCount val="1"/>
                <c:pt idx="0">
                  <c:v>Papel &amp; Celulose</c:v>
                </c:pt>
              </c:strCache>
            </c:strRef>
          </c:tx>
          <c:spPr>
            <a:solidFill>
              <a:srgbClr val="5089BC"/>
            </a:solidFill>
            <a:ln w="12700">
              <a:solidFill>
                <a:schemeClr val="tx1"/>
              </a:solidFill>
            </a:ln>
            <a:effectLst/>
          </c:spPr>
          <c:cat>
            <c:numRef>
              <c:f>'Gráfico 8'!$A$27:$A$36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'Gráfico 8'!$H$27:$H$36</c:f>
              <c:numCache>
                <c:formatCode>_(* #,##0.00_);_(* \(#,##0.00\);_(* "-"??_);_(@_)</c:formatCode>
                <c:ptCount val="10"/>
                <c:pt idx="0">
                  <c:v>315513</c:v>
                </c:pt>
                <c:pt idx="1">
                  <c:v>302434</c:v>
                </c:pt>
                <c:pt idx="2">
                  <c:v>294741</c:v>
                </c:pt>
                <c:pt idx="3">
                  <c:v>352943</c:v>
                </c:pt>
                <c:pt idx="4">
                  <c:v>264819</c:v>
                </c:pt>
                <c:pt idx="5">
                  <c:v>331694</c:v>
                </c:pt>
                <c:pt idx="6">
                  <c:v>365336</c:v>
                </c:pt>
                <c:pt idx="7">
                  <c:v>458292</c:v>
                </c:pt>
                <c:pt idx="8">
                  <c:v>558625</c:v>
                </c:pt>
                <c:pt idx="9">
                  <c:v>575044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5F4-4A4E-938B-4D18F85612D3}"/>
            </c:ext>
          </c:extLst>
        </c:ser>
        <c:ser>
          <c:idx val="7"/>
          <c:order val="7"/>
          <c:tx>
            <c:strRef>
              <c:f>'Gráfico 8'!$I$26</c:f>
              <c:strCache>
                <c:ptCount val="1"/>
                <c:pt idx="0">
                  <c:v>Demais Setores</c:v>
                </c:pt>
              </c:strCache>
            </c:strRef>
          </c:tx>
          <c:spPr>
            <a:solidFill>
              <a:srgbClr val="E2AA00"/>
            </a:solidFill>
            <a:ln w="12700">
              <a:solidFill>
                <a:schemeClr val="tx1"/>
              </a:solidFill>
            </a:ln>
            <a:effectLst/>
          </c:spPr>
          <c:cat>
            <c:numRef>
              <c:f>'Gráfico 8'!$A$27:$A$36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'Gráfico 8'!$I$27:$I$36</c:f>
              <c:numCache>
                <c:formatCode>_(* #,##0.00_);_(* \(#,##0.00\);_(* "-"??_);_(@_)</c:formatCode>
                <c:ptCount val="10"/>
                <c:pt idx="0">
                  <c:v>5112532</c:v>
                </c:pt>
                <c:pt idx="1">
                  <c:v>4910934</c:v>
                </c:pt>
                <c:pt idx="2">
                  <c:v>5006107</c:v>
                </c:pt>
                <c:pt idx="3">
                  <c:v>5192909</c:v>
                </c:pt>
                <c:pt idx="4">
                  <c:v>5173213</c:v>
                </c:pt>
                <c:pt idx="5">
                  <c:v>5009868</c:v>
                </c:pt>
                <c:pt idx="6">
                  <c:v>5682974</c:v>
                </c:pt>
                <c:pt idx="7">
                  <c:v>5033178</c:v>
                </c:pt>
                <c:pt idx="8">
                  <c:v>4919749</c:v>
                </c:pt>
                <c:pt idx="9">
                  <c:v>5171232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5F4-4A4E-938B-4D18F8561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69296"/>
        <c:axId val="10165968"/>
      </c:areaChart>
      <c:catAx>
        <c:axId val="1016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pt-BR"/>
          </a:p>
        </c:txPr>
        <c:crossAx val="10165968"/>
        <c:crosses val="autoZero"/>
        <c:auto val="1"/>
        <c:lblAlgn val="ctr"/>
        <c:lblOffset val="100"/>
        <c:noMultiLvlLbl val="0"/>
      </c:catAx>
      <c:valAx>
        <c:axId val="1016596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Calibri Light" panose="020F0302020204030204" pitchFamily="34" charset="0"/>
                    <a:ea typeface="Calibri Light" panose="020F0302020204030204" pitchFamily="34" charset="0"/>
                    <a:cs typeface="Calibri Light" panose="020F0302020204030204" pitchFamily="34" charset="0"/>
                  </a:defRPr>
                </a:pPr>
                <a:r>
                  <a:rPr lang="pt-BR" sz="1200">
                    <a:solidFill>
                      <a:sysClr val="windowText" lastClr="000000"/>
                    </a:solidFill>
                    <a:latin typeface="Calibri Light" panose="020F0302020204030204" pitchFamily="34" charset="0"/>
                    <a:ea typeface="Calibri Light" panose="020F0302020204030204" pitchFamily="34" charset="0"/>
                    <a:cs typeface="Calibri Light" panose="020F0302020204030204" pitchFamily="34" charset="0"/>
                  </a:rPr>
                  <a:t>Consumo (MWh)</a:t>
                </a:r>
              </a:p>
            </c:rich>
          </c:tx>
          <c:layout>
            <c:manualLayout>
              <c:xMode val="edge"/>
              <c:yMode val="edge"/>
              <c:x val="1.1055831951354339E-2"/>
              <c:y val="0.242221907684101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Calibri Light" panose="020F0302020204030204" pitchFamily="34" charset="0"/>
                  <a:ea typeface="Calibri Light" panose="020F0302020204030204" pitchFamily="34" charset="0"/>
                  <a:cs typeface="Calibri Light" panose="020F0302020204030204" pitchFamily="34" charset="0"/>
                </a:defRPr>
              </a:pPr>
              <a:endParaRPr lang="pt-BR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pt-BR"/>
          </a:p>
        </c:txPr>
        <c:crossAx val="101692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'Gráfico 8'!$B$26</c:f>
              <c:strCache>
                <c:ptCount val="1"/>
                <c:pt idx="0">
                  <c:v>Mineração</c:v>
                </c:pt>
              </c:strCache>
            </c:strRef>
          </c:tx>
          <c:spPr>
            <a:ln w="19050" cap="rnd">
              <a:solidFill>
                <a:srgbClr val="637CE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637CEF"/>
              </a:solidFill>
              <a:ln w="9525">
                <a:solidFill>
                  <a:srgbClr val="637CEF"/>
                </a:solidFill>
              </a:ln>
              <a:effectLst/>
            </c:spPr>
          </c:marker>
          <c:xVal>
            <c:numRef>
              <c:f>'Gráfico 8'!$A$27:$A$36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xVal>
          <c:yVal>
            <c:numRef>
              <c:f>'Gráfico 8'!$B$27:$B$36</c:f>
              <c:numCache>
                <c:formatCode>_(* #,##0.00_);_(* \(#,##0.00\);_(* "-"??_);_(@_)</c:formatCode>
                <c:ptCount val="10"/>
                <c:pt idx="0">
                  <c:v>6670476</c:v>
                </c:pt>
                <c:pt idx="1">
                  <c:v>5859519</c:v>
                </c:pt>
                <c:pt idx="2">
                  <c:v>5818967</c:v>
                </c:pt>
                <c:pt idx="3">
                  <c:v>6126430</c:v>
                </c:pt>
                <c:pt idx="4">
                  <c:v>5159331</c:v>
                </c:pt>
                <c:pt idx="5">
                  <c:v>5096753</c:v>
                </c:pt>
                <c:pt idx="6">
                  <c:v>5963926</c:v>
                </c:pt>
                <c:pt idx="7">
                  <c:v>6109484</c:v>
                </c:pt>
                <c:pt idx="8">
                  <c:v>6508949</c:v>
                </c:pt>
                <c:pt idx="9">
                  <c:v>6816953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DBF-44FD-9E12-1DB4B78AECC7}"/>
            </c:ext>
          </c:extLst>
        </c:ser>
        <c:ser>
          <c:idx val="1"/>
          <c:order val="1"/>
          <c:tx>
            <c:strRef>
              <c:f>'Gráfico 8'!$C$26</c:f>
              <c:strCache>
                <c:ptCount val="1"/>
                <c:pt idx="0">
                  <c:v>Minerais Não-Metálicos</c:v>
                </c:pt>
              </c:strCache>
            </c:strRef>
          </c:tx>
          <c:spPr>
            <a:ln w="19050" cap="rnd">
              <a:solidFill>
                <a:srgbClr val="E3008C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E3008C"/>
              </a:solidFill>
              <a:ln w="9525">
                <a:solidFill>
                  <a:srgbClr val="E3008C"/>
                </a:solidFill>
              </a:ln>
              <a:effectLst/>
            </c:spPr>
          </c:marker>
          <c:xVal>
            <c:numRef>
              <c:f>'Gráfico 8'!$A$27:$A$36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xVal>
          <c:yVal>
            <c:numRef>
              <c:f>'Gráfico 8'!$C$27:$C$36</c:f>
              <c:numCache>
                <c:formatCode>_(* #,##0.00_);_(* \(#,##0.00\);_(* "-"??_);_(@_)</c:formatCode>
                <c:ptCount val="10"/>
                <c:pt idx="0">
                  <c:v>2378918</c:v>
                </c:pt>
                <c:pt idx="1">
                  <c:v>2173676</c:v>
                </c:pt>
                <c:pt idx="2">
                  <c:v>2073901</c:v>
                </c:pt>
                <c:pt idx="3">
                  <c:v>2121370</c:v>
                </c:pt>
                <c:pt idx="4">
                  <c:v>2162221</c:v>
                </c:pt>
                <c:pt idx="5">
                  <c:v>2191132</c:v>
                </c:pt>
                <c:pt idx="6">
                  <c:v>2388587</c:v>
                </c:pt>
                <c:pt idx="7">
                  <c:v>2505723</c:v>
                </c:pt>
                <c:pt idx="8">
                  <c:v>2594819</c:v>
                </c:pt>
                <c:pt idx="9">
                  <c:v>2589219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DBF-44FD-9E12-1DB4B78AECC7}"/>
            </c:ext>
          </c:extLst>
        </c:ser>
        <c:ser>
          <c:idx val="2"/>
          <c:order val="2"/>
          <c:tx>
            <c:strRef>
              <c:f>'Gráfico 8'!$D$26</c:f>
              <c:strCache>
                <c:ptCount val="1"/>
                <c:pt idx="0">
                  <c:v>Metalurgia</c:v>
                </c:pt>
              </c:strCache>
            </c:strRef>
          </c:tx>
          <c:spPr>
            <a:ln w="19050" cap="rnd">
              <a:solidFill>
                <a:srgbClr val="2AA0A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AA0A4"/>
              </a:solidFill>
              <a:ln w="9525">
                <a:solidFill>
                  <a:srgbClr val="2AA0A4"/>
                </a:solidFill>
              </a:ln>
              <a:effectLst/>
            </c:spPr>
          </c:marker>
          <c:xVal>
            <c:numRef>
              <c:f>'Gráfico 8'!$A$27:$A$36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xVal>
          <c:yVal>
            <c:numRef>
              <c:f>'Gráfico 8'!$D$27:$D$36</c:f>
              <c:numCache>
                <c:formatCode>_(* #,##0.00_);_(* \(#,##0.00\);_(* "-"??_);_(@_)</c:formatCode>
                <c:ptCount val="10"/>
                <c:pt idx="0">
                  <c:v>8439422</c:v>
                </c:pt>
                <c:pt idx="1">
                  <c:v>10670140</c:v>
                </c:pt>
                <c:pt idx="2">
                  <c:v>10801233</c:v>
                </c:pt>
                <c:pt idx="3">
                  <c:v>11941716</c:v>
                </c:pt>
                <c:pt idx="4">
                  <c:v>11730028</c:v>
                </c:pt>
                <c:pt idx="5">
                  <c:v>11916428</c:v>
                </c:pt>
                <c:pt idx="6">
                  <c:v>12724438</c:v>
                </c:pt>
                <c:pt idx="7">
                  <c:v>13402825</c:v>
                </c:pt>
                <c:pt idx="8">
                  <c:v>13707430</c:v>
                </c:pt>
                <c:pt idx="9">
                  <c:v>14013218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DBF-44FD-9E12-1DB4B78AECC7}"/>
            </c:ext>
          </c:extLst>
        </c:ser>
        <c:ser>
          <c:idx val="3"/>
          <c:order val="3"/>
          <c:tx>
            <c:strRef>
              <c:f>'Gráfico 8'!$E$26</c:f>
              <c:strCache>
                <c:ptCount val="1"/>
                <c:pt idx="0">
                  <c:v>Química</c:v>
                </c:pt>
              </c:strCache>
            </c:strRef>
          </c:tx>
          <c:spPr>
            <a:ln w="19050" cap="rnd">
              <a:solidFill>
                <a:srgbClr val="9373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373C0"/>
              </a:solidFill>
              <a:ln w="9525">
                <a:solidFill>
                  <a:srgbClr val="9373C0"/>
                </a:solidFill>
              </a:ln>
              <a:effectLst/>
            </c:spPr>
          </c:marker>
          <c:xVal>
            <c:numRef>
              <c:f>'Gráfico 8'!$A$27:$A$36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xVal>
          <c:yVal>
            <c:numRef>
              <c:f>'Gráfico 8'!$E$27:$E$36</c:f>
              <c:numCache>
                <c:formatCode>_(* #,##0.00_);_(* \(#,##0.00\);_(* "-"??_);_(@_)</c:formatCode>
                <c:ptCount val="10"/>
                <c:pt idx="0">
                  <c:v>2562485</c:v>
                </c:pt>
                <c:pt idx="1">
                  <c:v>2737005</c:v>
                </c:pt>
                <c:pt idx="2">
                  <c:v>2458055</c:v>
                </c:pt>
                <c:pt idx="3">
                  <c:v>2512961</c:v>
                </c:pt>
                <c:pt idx="4">
                  <c:v>2482027</c:v>
                </c:pt>
                <c:pt idx="5">
                  <c:v>2515848</c:v>
                </c:pt>
                <c:pt idx="6">
                  <c:v>2729670</c:v>
                </c:pt>
                <c:pt idx="7">
                  <c:v>2695484</c:v>
                </c:pt>
                <c:pt idx="8">
                  <c:v>2536572</c:v>
                </c:pt>
                <c:pt idx="9">
                  <c:v>2689863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DBF-44FD-9E12-1DB4B78AECC7}"/>
            </c:ext>
          </c:extLst>
        </c:ser>
        <c:ser>
          <c:idx val="4"/>
          <c:order val="4"/>
          <c:tx>
            <c:strRef>
              <c:f>'Gráfico 8'!$F$26</c:f>
              <c:strCache>
                <c:ptCount val="1"/>
                <c:pt idx="0">
                  <c:v>Alimentos</c:v>
                </c:pt>
              </c:strCache>
            </c:strRef>
          </c:tx>
          <c:spPr>
            <a:ln w="19050" cap="rnd">
              <a:solidFill>
                <a:srgbClr val="13A10E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13A10E"/>
              </a:solidFill>
              <a:ln w="9525">
                <a:solidFill>
                  <a:srgbClr val="13A10E"/>
                </a:solidFill>
              </a:ln>
              <a:effectLst/>
            </c:spPr>
          </c:marker>
          <c:xVal>
            <c:numRef>
              <c:f>'Gráfico 8'!$A$27:$A$36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xVal>
          <c:yVal>
            <c:numRef>
              <c:f>'Gráfico 8'!$F$27:$F$36</c:f>
              <c:numCache>
                <c:formatCode>_(* #,##0.00_);_(* \(#,##0.00\);_(* "-"??_);_(@_)</c:formatCode>
                <c:ptCount val="10"/>
                <c:pt idx="0">
                  <c:v>2033281</c:v>
                </c:pt>
                <c:pt idx="1">
                  <c:v>2012956</c:v>
                </c:pt>
                <c:pt idx="2">
                  <c:v>2045185</c:v>
                </c:pt>
                <c:pt idx="3">
                  <c:v>2137586</c:v>
                </c:pt>
                <c:pt idx="4">
                  <c:v>2161633</c:v>
                </c:pt>
                <c:pt idx="5">
                  <c:v>2265233</c:v>
                </c:pt>
                <c:pt idx="6">
                  <c:v>2448269</c:v>
                </c:pt>
                <c:pt idx="7">
                  <c:v>2531856</c:v>
                </c:pt>
                <c:pt idx="8">
                  <c:v>2683541</c:v>
                </c:pt>
                <c:pt idx="9">
                  <c:v>2812753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DBF-44FD-9E12-1DB4B78AECC7}"/>
            </c:ext>
          </c:extLst>
        </c:ser>
        <c:ser>
          <c:idx val="5"/>
          <c:order val="5"/>
          <c:tx>
            <c:strRef>
              <c:f>'Gráfico 8'!$G$26</c:f>
              <c:strCache>
                <c:ptCount val="1"/>
                <c:pt idx="0">
                  <c:v>Borracha &amp; Plástico</c:v>
                </c:pt>
              </c:strCache>
            </c:strRef>
          </c:tx>
          <c:spPr>
            <a:ln w="19050" cap="rnd">
              <a:solidFill>
                <a:srgbClr val="3A96D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3A96DD"/>
              </a:solidFill>
              <a:ln w="9525">
                <a:solidFill>
                  <a:srgbClr val="3A96DD"/>
                </a:solidFill>
              </a:ln>
              <a:effectLst/>
            </c:spPr>
          </c:marker>
          <c:xVal>
            <c:numRef>
              <c:f>'Gráfico 8'!$A$27:$A$36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xVal>
          <c:yVal>
            <c:numRef>
              <c:f>'Gráfico 8'!$G$27:$G$36</c:f>
              <c:numCache>
                <c:formatCode>_(* #,##0.00_);_(* \(#,##0.00\);_(* "-"??_);_(@_)</c:formatCode>
                <c:ptCount val="10"/>
                <c:pt idx="0">
                  <c:v>570736</c:v>
                </c:pt>
                <c:pt idx="1">
                  <c:v>542633</c:v>
                </c:pt>
                <c:pt idx="2">
                  <c:v>571240</c:v>
                </c:pt>
                <c:pt idx="3">
                  <c:v>546810</c:v>
                </c:pt>
                <c:pt idx="4">
                  <c:v>543472</c:v>
                </c:pt>
                <c:pt idx="5">
                  <c:v>561427</c:v>
                </c:pt>
                <c:pt idx="6">
                  <c:v>592600</c:v>
                </c:pt>
                <c:pt idx="7">
                  <c:v>674384</c:v>
                </c:pt>
                <c:pt idx="8">
                  <c:v>670570</c:v>
                </c:pt>
                <c:pt idx="9">
                  <c:v>697968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DBF-44FD-9E12-1DB4B78AECC7}"/>
            </c:ext>
          </c:extLst>
        </c:ser>
        <c:ser>
          <c:idx val="6"/>
          <c:order val="6"/>
          <c:tx>
            <c:strRef>
              <c:f>'Gráfico 8'!$H$26</c:f>
              <c:strCache>
                <c:ptCount val="1"/>
                <c:pt idx="0">
                  <c:v>Papel &amp; Celulose</c:v>
                </c:pt>
              </c:strCache>
            </c:strRef>
          </c:tx>
          <c:spPr>
            <a:ln w="19050" cap="rnd">
              <a:solidFill>
                <a:srgbClr val="CA501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A5010"/>
              </a:solidFill>
              <a:ln w="9525">
                <a:solidFill>
                  <a:srgbClr val="CA5010"/>
                </a:solidFill>
              </a:ln>
              <a:effectLst/>
            </c:spPr>
          </c:marker>
          <c:xVal>
            <c:numRef>
              <c:f>'Gráfico 8'!$A$27:$A$36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xVal>
          <c:yVal>
            <c:numRef>
              <c:f>'Gráfico 8'!$H$27:$H$36</c:f>
              <c:numCache>
                <c:formatCode>_(* #,##0.00_);_(* \(#,##0.00\);_(* "-"??_);_(@_)</c:formatCode>
                <c:ptCount val="10"/>
                <c:pt idx="0">
                  <c:v>315513</c:v>
                </c:pt>
                <c:pt idx="1">
                  <c:v>302434</c:v>
                </c:pt>
                <c:pt idx="2">
                  <c:v>294741</c:v>
                </c:pt>
                <c:pt idx="3">
                  <c:v>352943</c:v>
                </c:pt>
                <c:pt idx="4">
                  <c:v>264819</c:v>
                </c:pt>
                <c:pt idx="5">
                  <c:v>331694</c:v>
                </c:pt>
                <c:pt idx="6">
                  <c:v>365336</c:v>
                </c:pt>
                <c:pt idx="7">
                  <c:v>458292</c:v>
                </c:pt>
                <c:pt idx="8">
                  <c:v>558625</c:v>
                </c:pt>
                <c:pt idx="9">
                  <c:v>575044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1DBF-44FD-9E12-1DB4B78AECC7}"/>
            </c:ext>
          </c:extLst>
        </c:ser>
        <c:ser>
          <c:idx val="7"/>
          <c:order val="7"/>
          <c:tx>
            <c:strRef>
              <c:f>'Gráfico 8'!$I$26</c:f>
              <c:strCache>
                <c:ptCount val="1"/>
                <c:pt idx="0">
                  <c:v>Demais Setores</c:v>
                </c:pt>
              </c:strCache>
            </c:strRef>
          </c:tx>
          <c:spPr>
            <a:ln w="19050" cap="rnd">
              <a:solidFill>
                <a:srgbClr val="57811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57811B"/>
              </a:solidFill>
              <a:ln w="9525">
                <a:solidFill>
                  <a:srgbClr val="57811B"/>
                </a:solidFill>
              </a:ln>
              <a:effectLst/>
            </c:spPr>
          </c:marker>
          <c:xVal>
            <c:numRef>
              <c:f>'Gráfico 8'!$A$27:$A$36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xVal>
          <c:yVal>
            <c:numRef>
              <c:f>'Gráfico 8'!$I$27:$I$36</c:f>
              <c:numCache>
                <c:formatCode>_(* #,##0.00_);_(* \(#,##0.00\);_(* "-"??_);_(@_)</c:formatCode>
                <c:ptCount val="10"/>
                <c:pt idx="0">
                  <c:v>5112532</c:v>
                </c:pt>
                <c:pt idx="1">
                  <c:v>4910934</c:v>
                </c:pt>
                <c:pt idx="2">
                  <c:v>5006107</c:v>
                </c:pt>
                <c:pt idx="3">
                  <c:v>5192909</c:v>
                </c:pt>
                <c:pt idx="4">
                  <c:v>5173213</c:v>
                </c:pt>
                <c:pt idx="5">
                  <c:v>5009868</c:v>
                </c:pt>
                <c:pt idx="6">
                  <c:v>5682974</c:v>
                </c:pt>
                <c:pt idx="7">
                  <c:v>5033178</c:v>
                </c:pt>
                <c:pt idx="8">
                  <c:v>4919749</c:v>
                </c:pt>
                <c:pt idx="9">
                  <c:v>5171232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1DBF-44FD-9E12-1DB4B78AE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7699591"/>
        <c:axId val="717701639"/>
      </c:scatterChart>
      <c:valAx>
        <c:axId val="7176995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17701639"/>
        <c:crosses val="autoZero"/>
        <c:crossBetween val="midCat"/>
      </c:valAx>
      <c:valAx>
        <c:axId val="717701639"/>
        <c:scaling>
          <c:orientation val="minMax"/>
          <c:max val="15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1769959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'Gráfico 9'!$B$25</c:f>
              <c:strCache>
                <c:ptCount val="1"/>
                <c:pt idx="0">
                  <c:v>Participação (%)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9'!$A$26:$A$33</c:f>
              <c:strCache>
                <c:ptCount val="8"/>
                <c:pt idx="0">
                  <c:v>Metalurgia</c:v>
                </c:pt>
                <c:pt idx="1">
                  <c:v>Mineração</c:v>
                </c:pt>
                <c:pt idx="2">
                  <c:v>Demais Setores</c:v>
                </c:pt>
                <c:pt idx="3">
                  <c:v>Alimentos</c:v>
                </c:pt>
                <c:pt idx="4">
                  <c:v>Química</c:v>
                </c:pt>
                <c:pt idx="5">
                  <c:v>Minerais Não-Metálicos</c:v>
                </c:pt>
                <c:pt idx="6">
                  <c:v>Borracha &amp; Plástico</c:v>
                </c:pt>
                <c:pt idx="7">
                  <c:v>Papel e Celulose</c:v>
                </c:pt>
              </c:strCache>
            </c:strRef>
          </c:cat>
          <c:val>
            <c:numRef>
              <c:f>'Gráfico 9'!$B$26:$B$33</c:f>
              <c:numCache>
                <c:formatCode>0.0%</c:formatCode>
                <c:ptCount val="8"/>
                <c:pt idx="0">
                  <c:v>0.39623136730518688</c:v>
                </c:pt>
                <c:pt idx="1">
                  <c:v>0.19278429908674191</c:v>
                </c:pt>
                <c:pt idx="2">
                  <c:v>0.14618816290962225</c:v>
                </c:pt>
                <c:pt idx="3">
                  <c:v>7.9532125302831616E-2</c:v>
                </c:pt>
                <c:pt idx="4">
                  <c:v>7.6057349312968814E-2</c:v>
                </c:pt>
                <c:pt idx="5">
                  <c:v>7.3211575813886001E-2</c:v>
                </c:pt>
                <c:pt idx="6">
                  <c:v>1.9735424854990392E-2</c:v>
                </c:pt>
                <c:pt idx="7">
                  <c:v>1.6259695413772163E-2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1C-4BA6-BB0E-358444F42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"/>
        <c:axId val="16418823"/>
        <c:axId val="1477080072"/>
      </c:barChart>
      <c:catAx>
        <c:axId val="1641882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7571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77080072"/>
        <c:crosses val="autoZero"/>
        <c:auto val="1"/>
        <c:lblAlgn val="ctr"/>
        <c:lblOffset val="100"/>
        <c:noMultiLvlLbl val="0"/>
      </c:catAx>
      <c:valAx>
        <c:axId val="14770800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Participação no consumo elétrico industrial em 2024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solidFill>
              <a:srgbClr val="3A3838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4188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colors20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colors4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3876675</xdr:colOff>
      <xdr:row>9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939DCA-D2EB-E8C5-92B1-B4D8DF605C63}"/>
            </a:ext>
            <a:ext uri="{147F2762-F138-4A5C-976F-8EAC2B608ADB}">
              <a16:predDERef xmlns:a16="http://schemas.microsoft.com/office/drawing/2014/main" pre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87667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6467475</xdr:colOff>
      <xdr:row>6</xdr:row>
      <xdr:rowOff>161925</xdr:rowOff>
    </xdr:from>
    <xdr:to>
      <xdr:col>1</xdr:col>
      <xdr:colOff>314325</xdr:colOff>
      <xdr:row>9</xdr:row>
      <xdr:rowOff>142875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4393AD0-23B9-9602-FC4B-C14D98A01A77}"/>
            </a:ext>
            <a:ext uri="{147F2762-F138-4A5C-976F-8EAC2B608ADB}">
              <a16:predDERef xmlns:a16="http://schemas.microsoft.com/office/drawing/2014/main" pred="{95939DCA-D2EB-E8C5-92B1-B4D8DF605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67475" y="1304925"/>
          <a:ext cx="1428750" cy="5524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19050</xdr:rowOff>
    </xdr:from>
    <xdr:to>
      <xdr:col>7</xdr:col>
      <xdr:colOff>28575</xdr:colOff>
      <xdr:row>21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7A9D9D9-71BC-BDA3-BC0F-3AC54C506AB1}"/>
            </a:ext>
            <a:ext uri="{147F2762-F138-4A5C-976F-8EAC2B608ADB}">
              <a16:predDERef xmlns:a16="http://schemas.microsoft.com/office/drawing/2014/main" pred="{746CE703-AFA1-51C2-B9E4-D2C2F47611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14</xdr:row>
      <xdr:rowOff>0</xdr:rowOff>
    </xdr:from>
    <xdr:to>
      <xdr:col>13</xdr:col>
      <xdr:colOff>304800</xdr:colOff>
      <xdr:row>15</xdr:row>
      <xdr:rowOff>114300</xdr:rowOff>
    </xdr:to>
    <xdr:sp macro="" textlink="">
      <xdr:nvSpPr>
        <xdr:cNvPr id="11265" name="AutoShape 1" descr="data:image/png;base64,iVBORw0KGgoAAAANSUhEUgAAAqgAAAFcCAYAAAAEU0zOAAAQAElEQVR4Aey9C7RV1Znn+207N0UEIy8fURJOxPgqRbqQkqTj5dB23W58VYgwJJSAIeT6IhBjhuiNyEGtqpARYwIY0x2hRNMGSyKVIEX1SNkcrhlpDVCFxCZKRA8BfIKQQglJpULv38RvO88+e+2z36/zZ/CdOddc8/lba6/13/O1jzH9EwEREAEREAEREAEREIEGIhAE6q9+9asjL7zwgkwMdA/oHtA9ULF7QM9UvVd0D+ge0D1Qyj3w/PPPrw8C9Te/+Y2dccYZMjHQPaB7QPeA7gHdA7oHdA/oHqjrPZBKpdqDQLWEfwoWAREQAREQAREQAREQgVoTkECtNXGVJwIiIAJmYiACIiACIpCHgARqHjg6JQIiIAIiIAIiIAIiUHsCpQvU2tdVJYqACIiACIiACIiACPQBAhKofeAiq4kiIALNRUC1FQEREIG+TkACta/fAWq/CIiACIiACIiACDQYgSoJ1AZrpaojAiIgAiIgAiIgAiLQNAQkUJvmUqmiIiACImBmgiACIiACfYCABGofuMhqogiIgAiIgAiIgAg0E4F6CNSS+Lz11ls2Z84cmzp1arDVq1cn5nP48GFbuHBhiLd06dIQb8eOHTZr1qwQ5nls3LgxnNMfERABERABERABERCBxiHQFAIVwblkyRIbMmSILV++3CZPnmxr1641RGculOvWrbN9+/bZscce2+00x3fddZc98sgjwcaMGdPtvA5EQAREoLkJqPYiIAIi0BoEmkKg7tmzx3bt2mUjR460fv36BRf8W7duxelm9LSuX7/eLr300h4CtVtEHYiACIiACIiACIiACDQkgYYTqLkoIToPHTpkw4YNy3W6Wxi9o/S0nnfeed3COSCP+fPnh2F+pguQL+EyERABERABERABERCBxiHQFAK1UFwM+W/ZssUuueSS0NMapxsxYoQ98MADYWifYX7EKmI2jiO/CIiACLQwATVNBERABJqGQFMI1MGDB4fh+t27d+cFS48owvPee++12bNn2969e+2nP/2p+UIpTzxo0KCQH/NUmd/q4XJFQAREQAREQAREQATqT6ApBKoLyj179gRiPveUOan0mrI6n1X9LHqiVxRDlA4dOtQ+8YlPBLEaEr77Z//+/YaQJT1zWt8NliMCIiACIiACIiACItAABJpCoNKDOnfuXGP4ni2iHnvsMbv22muNYXtn2Nv8VAQsaTHmoY4aNcomTpzoyeWKgAiIQJ8moMaLgAiIQCMRaAqBCjDEqM8hpYeU3lLC6U1l+yjOc+yGqF28eHGm9xQxSjo3pgB4XLkiIAIiIAIiIAIiIAKNQ6BpBGouZMw5ZUupadOm2eDBg3NFUZgIiIAIiIAIiIAIiECTEWhqgeq9pN6b2mTsVV0REAERaA4CqqUIiIAI1JhAUwvUGrNScSIgAiIgAiIgAiIgAjUgULRAffvtt629vd1SqVRRtmjRoho0J7EInRABERABERABERABEWgSAkULVNr1yU9+0g4ePGhHjhwpyH70ox+RTCYCIiACItByBNQgERABEag8gZIEauWroRxFQAREQAREQAREQARE4CiBogXqgAED7O677zbco1n0/vfyyy+3efPm9R6xTjFUrAiIgAiIgAiIgAiIQOMQKFqgxlXfvHmz9e/fv8dc1OHDh9urr74aR5VfBERABESg7xFQi0VABESgJAIlC1QWPX3605+2F198scc81KefftrGjh1ra9asKalSSiQCIiACIiACIiACItB3CZQkUFnJv23bNkOIfuhDH+pBjzDOrVq1yojbI0IzBaiuIiACIiACIiACIiACNSVQkkBlBT+1PO6443Bymp/zuDkjKVAEREAERKDPElDDRUAERCCJQEkCtRDx6cLU4yZVQOEiIAIiIAIiIAIiIAIiEBMoSaCygn/SpElhnmmuxVCEMQf1nHPOKWq1f1yx5vCrliIgAiIgAiIgAiIgApUmUJJApRJsHcU8U4RoKtX9V6VOP/10e/zxx7W1FKBkIiACIiACxRNQChEQgT5NoGSBCjUWQ+3cubPHKv533nnHRo8eTRSZCIiACIiACIiACIiACBRFoCyBWlRJfS+yWiwCIiACIiACIiACIlACgaoJVLaXmjFjhjbsL+GiKIkIiIAIiEA+AjonAiLQ6gSqJlBbHZzaJwIiIAIiIAIiIAIiUB0CJQlUVunzc6apVPfFUanUe8dsL9XZ2VmdWrdArmqCCIiACIiACIiACIhAbgIlCVQWR11xxRW2adOmHgukjhw5EsLYB7W9vT13qQoVAREQAREQgeoQUK4iIAItQKAkgUq7r7nmGnvwwQfxykRABERABERABERABESgYgRKFqi+jdTmzZsrVhll9C4BOSIgAiIgAiIgAiLQhwmULFBhtmTJksT9Tvm1qRUrVhjTAYgrEwEREAEREIF6E1D5ItDqBJ5//nm77LLLbPz48cHlOLvNe/futSlTpvSIQ9ze0mbnVa3jsgQqvaf9+/e3VOq9xVGpVMpYQMVCqmpVWvmKgAiIgAiIgAiIgAh0J4Dw7OjosKuuusrWrl1rp512mn3729+2Q4cOZSLi/853vmNLly61xx57zOhQXLVqlXlafiF0/fr1hpudNpNJDTwlC9RFixbZpz/9aXvxxRfDoihfHIXrP4G6Zs2aGjShrxWh9oqACIiACIiACIhATwKITPahb2trs2OPPdbGjBljb7zxRjeBSvjtt99uQ4cO7ZaBpx03blwIp7MxO204UaM/JQlUGr9t2zZDiOYawieMcyhy4taoLSpGBERABERABEonoJQi0OQE3nzzzdCCE044IbhJf5566qkwvD958mQ78cQT7Utf+lIQrPSmdnV1ZZKh4RCumYAaekoSqGwhRR3Z6xQ3l/k5j5srjsJEQAREQAREQAREQARqS+Ciiy4yhvEZ4qeX9NZbbw09rpdeeqktX748iFfc2taqe2klCdRCxKcLU4/bvVgdVYmAshUBERABERABEejDBN555x3zntTeMDDMf+6552amAUybNi0IV8TrzJkzw/xU4vSWTzXOH1NKpnQBT5o0KUygzbUYijAm155zzjmhcaWUoTQiIAIiIAIi0DgEVJO+QKCQVewMeTfqCvizzz7bTjrpJGOYnsVQGzduNAQo807nzJlj2K5du+zuu+8O81KJQw8qw/zE8WtMG1lkRY9qUwlUGnD55ZeHOagI0VSq+yr+008/3R5//HGbN28eUWUiIAIiIAIiIAIi0NAEEGXNvgIeMXnjjTeGYXrEJeLzuuuuy3Bn0dSHP/xhYyEU5zHi3HHHHSEOApbtqZibirClRzWcqMOfY8opk8VQO3fu7LGKn+5l38i/nPyVtrIElJsIiIAIiIAIVItAs/c+IlBZFNTsK+B9finD9CtXrgyLn9gWlOt+5ZVX4liuOPSgLl68ODPEz0r/ELlOf8oSqHWqs4oVAREQAREQgUYi0Ofrgrhr9t5Hn7fZCivgs29IBCniExGafa5Rj0sWqMwzZY+sVOro8D77osaN5FvIjBkzjHhxuPwiIAIiIAIiIAKtRQCBynu/2XsfC7kqiD16Jxt5BXwh7Wj0OCULVLYkuOGGGzLD+zS0vb3duEHxy5qMgKorAiIgAiIgAiUSaJXeR6Yoelt6Q8F8T+ZpMoeTxUbM10S4YvVeAd9b3ZvhfEkClV5R5p5Onz4900YWRN1zzz129dVXS6RmqMgjAiIgAiLQ1wmo/e8RaOTex1ZaAf8e8eb1lSRQaS7D+9l7nLIwav78+UGk+j6oxK2EvfXWW2F7hKlTpxq2evXqxGwPHz5sCxcuDPGWLl2aiUca0mKsVCPPzEl5REAEREAEREAESibQ7L2P9Ii2ygr4ki9iAyUsSaAiTH/961/bCy+80KMpLlKZAtDjZIkBCM4lS5bYkCFDwtYJbH/A/lw7duzImeO6dets37594VcRPAJ7gTFf5KabbjIXrY888oiflpuXgE6KgAiIgAiIQDKBpN5HRB97brJv6Pbt2xt+/03v4WWYvplXwCdfqeY5U5JAZaP+z33uc8aKsFxNRaSykX9nZ2eu00WH7dmzx9hYduTIkdavXz/DJZOtW7fidDN6Rbmx2NsrXq32zDPPhK0WRowYYYMHD7YzzjjD+LAQv1sGOhABERABERCBWhFokXIQovl6H5mryXu3GfbfzL4kiFb0TqwpsuPouPIEShKoVION+lesWIE3p3GeearslZozQhGBiEgmIA8bNqzXVPSK0tN63nnnZeLSA0uPKuG6wTJY5BEBERABERCBihFAyNFBhHnvI3ujvvzyy+abxeeKw3sZAUg6rN77b1YMSANldLiry7o6OuzZ8ePtmY9+NNgLn/2sEd5A1exWlaIFKqv0uXlwu+WU52DNmjWWvQ1Vnugln2LIf8uWLXbJJZeEntaSM1LCYggorgiIgAiIgAjkJHDWWWfZsmXLwghmzggKrDqBA52dQZDuXLjQ8CNKsdcefDAIVtyqV6KEAooWqCWUUXYShuT5hrV79+68eXlP67333muzZ8829mX76U9/ag888ECYv0ovKj2xeTPRSREQAREQARFoCAKqhAiUT4Be06RcDqd7VhGuuElx6hVekkD9yU9+YiyUSqVSlkr1bldccUVZ7Rs0aFBY8MRcVDLyuafMRaXXdNasWcYK/TFjxhhD/BgLoZgT84lPfCKI1VNPPdUQp/v37zeELPNPmQ+D+CVPmQiIgAiIgAiIgAi0EgGG8b09A9vb7cy/+Ru78OWXg9uvrS2cQpwiUsNBA/0pWqCyQKoz3V185MiRzCb9hfjZJ7XUdiMi586da1vSw/dsEcVq/GuvvdZY8OR59jY/deLEiTZq1ChjGyx6V5mPirD19HKrQ0C5ioAIiIAIiIAI1IcAQ/pe8kkzZtjJ11xj/dragotY9XNxPA+rt1u0QK1XhRGjDNXTO4rRW0pd6E1l+J/zHLshapl0jRj1MPykxRYsWKB5qg5GrgiIgAiIQLMRUH1rRIAexq6O5lpg5Giou/sRp+7HRajiNqo1jUDNBZChelb88fNiCNJccRQmAiIgAiIgAiIgAqUQoGeRVe8MgeNH8GGvPVj/BUbUA6NeXWkBjTGkz5zTDamUYXGbiZd03IhitakFKqKUXlLvTY3By98EBFRFERABERABEWhgAoi9pOohDhGuuElxygknXwxhifjEqA+G+EQ4YxxTDwzhTPxc5SJeOU+e5PX6ive2CpVAzUVMYSIgAiIgAiIgAhUl0EiZuSBCSCGoMMQS4Y1Uz+y6UEcPG1iFBUa0H0M0IhgxGGFJAhTxiXm9enP/aNgwO6ZfvxCNsmgT/He+u+VUOJH+E89HTR82xP+m7kFtCIKqhAiIgAiIgAiIQE4CiKlYECGSMEQZQgw3Z8IGCKTuXo1SFhjRTvKgjYhPjDbDIxagiEYEI0Z8zMvtzaXnE/HM/NLhCxaE1fnnr19v444cCTZ21y47GODO9AAAEABJREFUb926sDAqV16kJ36uc/UOk0Ct9xVQ+QkEFCwCIiACItDsBBBkSW1AwCHKcJPi1DM8rhcCMK4Lws6P/+3tt62ro8MQmrQ3FqAcE047McRnnK/nkculDAwBivjE6OlEULoAvfDll41jwtvSdaCexI/z45g4pMfPOfLlmPQeRngjWUUFKr8YlUod3Rd1+PDh9uqrrzZSW1UXERABERABEWhIAvywzJQpU2z8+PHBnnrqqR71jONcdtllxs+IeiTie1ryIa6f6+HWKABh5kUhghBRCCJcBBLnEGsIN/yVNvKODXHoRq8mhrCMjTq7vW/gwEyVSJc5SHvi43/du9doA/kRTpnpKL3+hwEGG8QihpDEEKCwwjhGfGK5BGivBaUjUA7pycvz5jh9qmH/lyRQ305/W/jUpz5lmzdvzjQMP3uMvvLKK8a+qGyUf+utt2bOyyMCIiACIiACItCTAD8ic+edd9q5555r7Exz8cUX23333Rd+DdFjE+c73/mO8W5lL3D2JF+1alU4jVBdtGiRzZw5M6RfuXJlQ/y0KGItVDD9J98Q+f5//EcjrttrDz5obl3pXsHYXDzSMxkbvZYYQ+duHMcWx/d8EJaxebm4vz9wIF3zo/+JTxjik/rEC4yOxuj5F1GIISoRnxgCEXORmC1AEatYz9z6XkhRApUeUXpG+RWpAwcO2Jlnnpkh9o/pG+wzn/mMfehDHwphF1xwge3cuVO9qIGG/lSYgLITAREQgZYhgPh84403jPcrjRo3bpzRERT3grLf9+23355TeG7cuNEQrBMmTCB5w9jhrq5MXRBpmYO0B+GWdsL/3+7ebbnEI6IwFo/4EYmYi1l3KQsLGVbhD3lTHwQv9aBcL4a2DV+wwDDEJ6IzFqD0GLelhTaG+MQ8rdxkAkUJVMQnonPTpk02cODATK58kLZt22bTp0/PhCFiOTjllFPChw5xy7FMBERABERABETgPQIIUd6jbW1t7wXm8Pkw/uTJk+3EE0+0L33pSyEW7+XXX3/dCGeYv7wh/pBlRf4MbG/P5BMLOgKzjwmrtPVrawuLg9ylPm6ISgxRGRti0g2xOeLee+39J5+cs2r90vkTh/iIT4z8Cc+ZQIFFEShKoHrO3nP6wgsvhCCGIvAgYHGxgwcPBmGKy4cnPsd5mQiIgAiIgAiIQOEELrroojCEzxA/Pa5Mo6P3lRzOO+88W7t2rXGO43Xr1uHUzehxLHSI/N8NGGAIOzeEo1ssHvEjBjGEYWz0WmL0XLpxHFscnzwwRGVsXi4u9Rn2xS/av/9f/yv0jnIMUAQodSFvDyNcVlkCJQlUhhLuv/9++/SnP22pVMr4ILhI9eo99NBDds4554RhBw+TKwK1IKAyREAERKAZCXR1dRVU7aFDh4b5qohUF6ixv6BMqhAJUcr8TIbBsbe3bMmUwrmkIfJPpju0conHfAISYRgbohHLFFhBD/kiYqkj4hdhynEFi1BWOQgckyOsoCB6ROkZZUFUZ2dnDyE6b948wwrKTJFEQAREQAREoI8S+MhHPmKnnXZaWLcBgg0bNoRjwu+++25jyH779u2GH0GKIUgZ5mdu6rhx781ZLXS6AOWUYDmTID67OjoMUbpz4ULjOI6Yet/74sOMH+GH6MsEyCMCEYGSBWqUR04vW04x4VtzT3PiUaAIiIAIiIAIBAKIzBtuuMGefvppYw4pLseEE4HV/WeccYYhRC+99FLDEKh33HGHEYeh/7Fjx9r1118f7KqrrjLCSFstQ4S6KHVhGpeF+By+YIHR2/inv/yl4afHkzjxOQ8jXCYCMYGSBSrCEwGaSqXCXFOOyZitLlKplLH9BT2s9LQSLhOBhiCgSoiACIhAAxI466yz7IknnghzTHE5Zvuol19+2a677rpQY0Qn21Bh2VtJscKfcGzatGkhfjX+xMI0V29pLD4ZBucYw09vqYbIq3FVWjPPkgQqqw3ZUor92Bjif/zxx8O3tk996lOBEmErVqwIfv0RAREQAREQAREongAiddmyZTm3lio+t/JS5OstJWd6SOktxRCjhMlEoBwCJQlUVubTe8pQBIWPHj3ajj/++GCadwoRmQiIgAiIQK0IMO+SeZq8kzC2Y8pVNnM4OY89/PDDIQpxOXYjH/ILJ/v4H+8t3ZAeFd2ZY24pPaMIU3pFEaUc93Fkan4FCZQkUPm1qF//+tfdqsGK/UmTJnUL04EINBcB1VYERKDZCLBgqLdfYaJNCNJx48aFIXR+qYktmVyInnTSSWF7JobHs4fOSdvXjI3w4xX32e0fvmCBMVyv3tJsMjquJIGSBGolK6C8REAEREAERKBUAghUFgwxqkce49IilGloLj4Jw5iXyRxO/LKeBOLeUsQpIjWORe/o8LQw9d7Sohc3xZnJLwIFEChZoP74xz82fi0qlUqFvVDZMPiKK64I/lTqaBgPDF88VUBdFEUEREAEREAEiiKAEEWQtrW15U1HPIbvGcpnlXxHR0dmbmf8K0xMA8ibUYudRJgiSHOtxKepCFP2I1VvKTRktSRQkkBlzuk777xjLIbKZ1rFX8tLqbKqTEDZi4AINDEBNrdn+J5hfLZk+vKXv2yskqdXlTBs5syZ9uSTTxrzUpu4qb1WHVEaL3rK11uKMOVXlXrNVBFEoMIEShKoFa6DshMBERABERCBsggU+itMFDJu3Dijk+XNN9/kMGNjxoyx/v37Z45bzRML06RFT/XpLW010mpPJQhIoFaCovIQAREQARGoCwF+bam3X2FieP8b3/hG6DGlkohZhOgJJ5zAYcY2btwY/NnhIbBOf1xUPjt+fPilJobiGZInvJAqES/uLUWYxun6tbXZ8AVHN9RXb2lMRv56E5BArfcVUPktQUCNEAERqA8BfkmJX11iXqnPL+WYcGrErzAxvD99+nRj3ilxli9fbmyJyD6jzDklDIvDSVtvO9DZGUQpohI/YhNjSB7BiptUR+K5MCU9x3HcWJi2dXQYx/F5+UWg3gQkUOt9BVS+CIiACIhAWQQQmvz6EvNIcTlmfmn8K0yIVJ+DSjzmnlJo/AtMcTjn6m2I0KQ6IDhzCU8XpfS0cj5OjwiNe0sRpvH5BvWrWn2UQNECldWS7e3tYbX+jBkzbNGiRcGvFft99A5Ss0VABESgAQkgUhvlV5hKwcMwvqcb2N5uPjcUF6HJuVikIkx721CfIfw29ZaCTtYEBIoWqHzDnDBhgrF6n435t23bFvz83Olf/dVfNUGTVUURqDEBFScCIiACRRJgSN+TnJTuDGIlPcIUF5Hq595YuTIzDcDD3FVvqZOQ24wEihaoNJJfjcI95ZRT7OMf/zhewz9w4MDg1x8REAEREAEREIHSCdA76qkRpe7H7dfWhhPsD4cPB9f/cA5h6hvqc+znWtFVm1qXQNEC9YILLrCf/exngQj7oV533XXBv2nTJhswYEDw648IiIAIiIAIiEDpBBjW99Rxbyph2ceEIWLpWfVhfMJkItDMBIoWqB/60Ifsrrvu6tHmyy+/PKyK7HFCASIgAnkI6JQIiIAImNFjyqp85pKyOCoWocxH5RxxOP/6ihUZZANGjTJ6SxGniNTMCXlEoMkJFC1Q4/Zu3rw5bGqcSh39adNU6qirBVMxJflFQAREQARE4CgBRCbiE6GJIUZZ3MSqe4TozoULjfNHYx/9SxrOESf7/Oh//uejkfS3JwGFNDWBkgUqq/c//elP24svvmgsmIqN/ej4Kbk1a9Y0NRxVXgREQAREoHkJIOxcBCLuMIQe4bVoFeXQ8+l1cCGKKEVoYtliNK7X+08+2VLve18clPH3a2uz89evzxzLIwKtRqAkgcpWU6zeR4gy5J8NhTDOrVq1yoibfV7HIiACBRFQpCYgEG/0jj9XlQlnI3js4YcfzkTBTxhGnMwJecomgPBDkLoIRCxiCEYEIm7ZhbybAflSHkIUI38Xowhir8O70XM6CM6B7e3hV50Qngzbf/zVV+1Pf/nLEMY5EhKPRVDMNfUwwmUi0GoEShKoBw8eDByOO+644Ob64+c8bq44ChMBERCBZiaAwHzuuefsscceszvvvNOefPJJe+qpp7o1iTjjxo0ztui7+OKLbe3atcZPb3o8wmfOnGl8qWdz+W6JdVAyAURiUmIEJaIRNylOUjhpELfZQpTyyBNDrCalR2BiwxcsMMzFKIITf1tHh8XCk7iEcQ7RSjyOk/JXeKEEFK/RCZQkUAsRny5MPW6jg1D9REAERKBYAjt37rQTTzzR+FnNs88+20466STr6urqls20adPMf7UoPkEY5+Iw+StDgF5LzwmxxwIihB0ugo9zh7u6DDGJP5dxHkOIYgjQcnpFKZs6uCEyMeqXq3yFiUBfJ1CSQGU7KTbpZ57pq+khiGyIhHGO/VKJm31exyIgAuUTUA71JXDo0CF74403MgI1qTb0lk6ZMsUYxqeXtCPdQzZ06FAj/Zw5c0L48uXLwy4o/PpRUj7VCo/rRx29Zze7PKYgcB6jV9jPJ4X7+Xq4Bzo7M8Xm2+Te4yFE8WcLUZ8igJDlfCbTHB6ELz2iWNzbiR8hygp74uRIqiAREIEcBEoSqOTDtlI8bBGiqdTR1fup1FH39NNPN35Zat68eUStiL311lvGw3zq1KmGrV69Ome+O3bssFmzZoU4cbzscM5t3LgxZx4KFAEREIFKEUCMrly5Mgzx87z88pe/bAzl0+u6ePHiEM4Q/x133NFjekCl6pCUDyKZqQnnnntuqAdTEO67774wBSFOgyAdN25cJo5PU0gKj9PWw4/g9HIRhu7H7dfWhhPsd6+9Zt4rSg9poUKUXs/h6SF6ekURoPHQe1v6CwjnQwH606wEVO8GIFCyQKXuLIZiiCtewY//nXfeMTbxJ04l7PDhw7ZkyRIbMmSI0dMwefLkMI8L0RnnT7x169bZ1772tRDvzDPPDA9UxC3xeCGwh+sjjzxi2JgxYwiWiYAIiEDJBOhFRegVksG4tMjj+fjmm292i86zqH///j2mB3SLVIUD6k392RqQ7KkfC1vpVeXYjakITEnwY3eTwv18vdxYIGb3fMbH2b/ClF1fxCwCd3hajMZCFD9ClHNxWdnpdSwCIlA6gbIEaunFFpdyz549tmvXLhs5cqT169cvuOSwdetWnIxxbvbs2TZ48OAwfLZv374gahGmmUjyiEBfIKA2Vp0AzxWEJQIPofeLX/wi7FpCGMPkDIXjfuMb3wg9plSoq6sr7B19wgknGL2PnCccwYpwbWtr47BmhhBFkPZWLvFyTVNICq9ZAxIKOj79RcBPMR+VRU2H0+wZwo83ufc4CNGB766gzxaj9JIiRjnv8eWKgAhUn0BTCFR6QHkBDBs2rFciDNszfI9QJfIXvvCFIGrxk8f8+fPD8D/TBciXcJkIiIAIlELgyiuvDHNQGdVhiP6qq64yn0fKgikWTk2fPt060sO+CFZGgJj6RBzSsoM1LDkAABAASURBVPqfcNIyzJ+rl7KUelU6TdI0haTwSpdfTH4I0UP/+39nknCMSPX5pAc6OzPn6An14Xn8CFFMYjSDSJ4cBBRUGwJVE6h8K58xY4axYKo2TTlaCr0XDN/zImBKwC233GJMBRgxYoQ98MADYWifYX7EKvGOptJfERABESieAL2oPo+U7aIY8ubZgvC88cYbDQGH+RxU4rgIzZW2+BpUJkVXunex0JzGpXsn6e2l1zdOkxQex6mWHxFK7ygiFHtz1aq8RfVrO7rJvYRoXkw6KQJ1JVA1gVrJVjFkz8N89+7dBWfLcD9TAnhZZPeUDho0KGwLwxQA5q0WnKkiikBLEFAjqkmAZxWi1YVoNcsqN++PfOQjdtpppxlrCchrw4YN4Zhwph/Qu4ubNE0hKZy8amGxMN25cKFxHJf7R+lRN4b7XYgiTIcvWGBs9eRhcXz5RUAEGodASQKVXtHhw4dbKnV01X4q1dNl/9POzs6KtNQFJXNRydDnniJA6R1l1T6r+vEvW7aMKMGIz8sCgRsC3v2zf//+MEeV9AjZd4PliIAIiECfIsDz8YYbbgg/EoAYZWcWjgkHRG/TFJKmL5C2WoYI7eroMHpKMYRpXFYsQsfu2mWjOjvt/PXrzYfy29Jp4/jyi0BFCSizihEoSaCyev+KK66wTZs2Gav2cxkb9be3t1ekogjMuXPn2pYtW8L8UYbPrr32WmPY3gtgfirHiE7moGLEv+2220I8BCxhGPNQR40aZRMnTvTkckVABESgTxJgPuwTTzxhTD/A5ZiRJ56zvU1TSJq+UA2QsTBFlHIcl9MvPWzvvaNtaRHKcXxefhEQgeYiUJJApYnXXHONPfjgg3hrYohPn0PK3FHmmlIwval82+c8x4RzHiO+hyNGCXPzRVSkkYmACGQIyCMCYQpUo0xT6EqLTXpKMYRp9uVxUXrhyy9bWzpu9nkdi4AINCeBkgWq73O6efPmurWcuaV862dhAr2sdauIChYBERABEagYAXpHEaYbUqnwc6Qcx5nTO4owZdgeUcpxfF5+EWhMAqpVMQSKFqiLFi0K+/ghTNk834VqdqEDBgywFStWGNMBss9V6hhRyrd8ek0rlafyEQEREAERqA+B1x580OItobJrgShlPql6S7PJ6FgEWo9A0QKVPfxef/11u/nmm8Miqfb29rA5deuhUYtEQASyCehYBCpNgN7RrvTQPL2liFNEalwGvaMIU+8tHZh+58Tn5RcBEWhNAkULVDDQO9rZ2RkWSCFUWbGfSqVszZo1nJaJgAiIQJ8m4KLr2fHjM6vNEV+E92kwUeNhAZOkuaUIU37FSb2lETR5W5mA2pZFoCSBGudx+eWXB6HKSv5Vq1aFXlW2oGIrqjie/CIgAiLQFwgcSH95d9GFHyGG0TOIYMXtCxxytREOXeneUvhg2SwQpd5bijA9+ZprcmWjMBEQgT5AoGyBGjNasWJFEKuPP/64nX766UGsMmc1jiO/CIhAixJQswKBZ9O9psGT4w8CbWeODeVzRG2pINrtwjRX+xGm6i1tqUuuxohA2QQqKlC9Niyc4qfw6FUlrH///saiKvx93R5++GFjQ2xszpw54QcDspk8//zzdtlll4V4U6ZMsb1792ai3H333SGcfDKB8oiACDQEAYasvSLMlXTRhYsI4xxiDZGGv5GNeiIqEdz0dmK0j/BC6k080pMOy24zPOgtpacUU29pIVQVp68S6IvtropAjUGyqAqximiNw/uin58MfPTRR+3+++8P9tJLL9kPfvCDbigQo0yV+Nu//dsQ5+2337Z169YFIYugPeGEE8IuCt0S6UAERKAhCDCk7xU5acYMQ3QhxHARqX4ujudhjeRSPxeV+A93dYWfEWVIHsGKm1Rf4rowRZRyHMeFhwvTtvRwP8fxeflFQAREAAJVF6gUIjtKoCv9kGeBGb++wm9dx7+BfTSGGeduv/32sFG2h+HyYwRsqTVu3DgOZSLQZAT6RnVjMYYojVvdTEIMERrXPfbTxlzC00WpC9s4DW0fvmCB0VOKIUzj8/KLgAiIQDaBighUhu8Zxk+lUmHeaSp11NViqe64d+7caSeeeGIP8dk9lhnD90wBuP76623s2LHGDxFkx9GxCIhA4xFgWN9rdaCz073BjY9/f+CAIQIZMscQd/RKuhEXQwxiIYMa/aE+XhTtoecXUYmL0OQcdXKRSt3ZIsqPOe9GfBemiFKO/ZxcERCBChFo0WzKFqgMQbPV1MqVK405p7EhyKq5UX+LXpMgSPmFLKYCPP3008a801Ztq9olAq1E4PhohAOhh+BEzCHiXl+xItNUBCoClPPYzoULwwb1pMEQrxi9kRgCENeNcxhxMfLHyAsjb4yysUzBBXhI59HyTVN4I/3Mpz7U3eO766IUYYsw9XC5IiACIlAogbIF6sGDB2348OFGj1+hhfbleG+88UaYT1oIA58GUEyaQvJVHBFoMAItUx2G9d83cGBoD8IQ8egiLhZ+IUKRf8jPjbwwxCiGSMQoD0O8YpSNIXAx/BjnMOK6ucClDK8a7XE/btwD+ofDhwnKGOcQpr6hPseZk/KIgAiIQJEEyhaobNJPmQhVXFkygXHp3hV6nFkI9atf/cpYJEXYoUOHjAVQ2JYtW+wb3/hGyIRwxGkh0wJCAv0RARGoG4HXHnzQEH30jiZV4o+GDbOzv/994+c6MYbNseELFoQFVQhCjKF1DJGHJeVXbDjiE0PcYtTZzQVunCdx8h1zjvrSBvWWQkMmAo1GoHnrU7ZAZdHPpEmT7NZbb21eCjWq+UUXXRTmlDK3FGN+KWFe/JgxY2zUqFHGSn16pCdPnhzmrH7pS18KURjqJx27Iixfvtyyt6AKkfRHBESgpgQQfAhTeiLxe+H0pB571lnhsF9bmyFCx+7aZSdOmWID29uDnXzNNUGYtnV0GCLPDfGKIfoweiVx3TiHeXzyxjw/z59ysVCJEv7QJgQs7epK1zGepjBg1CijXtSBckvIXklEQAREIJFA0QKVHsD29MM1lTq6ECqVStkVV1xhDz30ULcFUqlUKgz96xelurNnhT7zSzH8nGWRGe6VV16Jk5mDShxW7rOCnxPEJ8yNeb+s+uecTARalUCjtgvRhjBlyDzuaUQQIhb/w/79NuYXvwgiDmHZlhZ45bSFfN0Gpp/BGMIQI28MsYghXjHKxRCSGH6Mcxhx3agzeZ2Q7nA4pl+/UFXaiEiljfSwxu0c/c//HOLojwiIgAhUg0DRApUe087OTosXQyX5tUiqsEtGL2osRAtLpVgi0PwEGBVgtADDn6tFvqtFdpw4nOkxTInJlb7SYYi2rrTYRLTFgo1yEHkIQMQix41mSQIXYUqdEavnPPaYnbdunRE3V/0JR9zmOqcwERCBpiLQ0JUtWqDSGnpR1TMKCZkIiECpBBCYzz33nD2WFkR33nmnPfnkk8aPWcT5+TGjBjNnzjR2teCX1gjv7Ucv4nwq5XdhSm9inCfClB5KRF4c3qx+emcRobQLP+1AmHKMAPcwwmUiIAIiUA0CJQlUKvKZz3wmDOmz/6kPURMua30CCAt6s7CknitERK6fa43DOc9x6xNTC3MRYITFFwCeffbZdtJJJ1lXV1e3qIwu5NoHmHiM5gwdOtR8twvy65a4ggcIU1bBZwtThBqCrVWEaYwMQUq7EKqI71ZtZ9xm+UVABBqHQEkClRdD57vD/K+//rqxD2oqpTmnjXNZq1eTQnqu2KUg18+1Et6RHhq96qqrbO3atcYvaX37298ueNut6rVKOdeaAMPxhexQQTy+BPFliIWB/HTyWWedZYhRF7fVrPuBzk5jKD9bmCLeEG4Y/mrWQXmLgAiIQD0I1LvMkgRqXOlYrDL8xsr0VCpl7e3txlSAOK78zU+gq6vLuOYszkrqueIcC7p8cZe3GoHKPdHW1hZ+TYtdCxApiBCPI1cEYgLcQ8zP9iH+O+64o8c0gDh+pfzMM2UBFIbf80WMapjbacgVAREQgeoRKFugxlXjV6Po2WDR1D333GOf/OQnTXNVY0LN7+f6FtJz5dMA2BaLLy0M07755psBANtoBU8d/3j96Jmjhy6XSI7jxAt4mJbA9ATS4nJcx6Y0ddHFfEHhCw1TiviSRKN7T0us4gwx2pXu5afX9EC699RTx8K0LX3ew+WKgAiIgAhUh0DFBCo9Y+3pXtNU6uj2Uwz7/+QnPzFEa3WqrlwbmQCClF6vRvy51kKmKRAHvrQhXpxDL3BHWqBomgJ0Sjd6RhGcLjJ/8YtfhBEXwmCP+MflSwIuJfEFhz2A6YEfN25ciM/1iH/0gnilWCxMs4fzhy9YYJp/WQpVpREBEWhZAjVoWFkCdc2aNWGhVCqVCgsc6DWl9xTr7OwMQ8E1aEPTF+EvR4YT6bnB2HuQ8EZsnIuKQurm0wBI89vf/tYQGAiNQtJWK05XAdMUkhbnIIj4MoZIyhZZ1apvUr706iLkMPy54iHwOI/FcfAThuHPlbbaYez7S288P0jB0D2in/mllMuCKRZOEYdV/tSTOHxZ4Npg9MzTQ4/hJ4y0xVpX+gsHn7lsYTow/YVbwrRYmoovAiIgApUhUJJAZdh++PDhhiDlJ04RpAiP0aNHV6ZWfSiXA2kh7y9H/IhSjF9vQbDiNhKOcQk9VwxzM9yNIMKf6+daR40aFb7IdKUFIkPqGzdutHPPPdeYs1rLNhYyTYH6MfSPMIoX57i4rvc0BTiXukUTaZkvTu82ht97KWt5HRD4Pr+Unmp63eGOIL3xxhvDfZErjteRec6kw/B7eIGuHYg+e3EahvNZ/IThj8/JLwIiIAIiUBsCJQlUhu15ySNQ6elIpY4O69OjWptqt04piNCk1iBU6dXBTYpT63B6qeitotcKw08Y9WB+IEO09IIh4BB39I7RS8bPtSJEER4IvksvvdToVb3uuutI2nAWCyN67ei9q4eISwLD5w+u1JOeRj6HXWnhH8fnuiD6CGtra8v0XpOWHRTo3eaasOgtOy1p6mG0B9FK3atVPp8nPncYfi8HMcpG9fSaDkz3nnq4XBEQAREQgWIIVCZuSQLVi6bHlJ5TelAxthZKpY6K1fb0A56hUI8rtycBhvE9lBeivxxxeVlyjhcoIhV/oxi9VfRaYfipF9eeHlTEKccII85jCA6EB+EID8KwlStXhl4ywmttiGN66wopF9GN+HYRxz3vPamFpK90HOpN/V2gFpL/hg0bQu81YpbRD9KTj6dFtLq/VV0+S3zmGLE4kO499XbyWRv+7jzTk6+5xoPlioAIiIAI1JFAWQI1u94rVqwwhCo2YcIE++M//mOt4s+GFB3HL8mTZswwXo68LHERqR41judhjeYiVBGljVavXPUZV8A0BYbBvccUMYoobUv3QiLwvLcSgVevaQq52pUURjv4lSZ6rekx5bNJXHq3MfYy5rhVDWHq80yzp8wMX5B7AVSrslC7REA8sbW9AAAQAElEQVQERKBZCFRMoM5IC6xU6mjvaSqVCu2nV4bpAOFAf3oQ4MXpgYhS9+MiVHGxf3v7bWsGkUpdm8HoxWVqAlMUMPyEUXd6SukxTVqcg8BrlGkK2b2g1D/bmA+8aNEiu/jii82/QNAGeq/pxWa+J4KbXtXstK1w7MJ058KF3ZojYdoNhw5EQAREoFYECi6nJIHK0H17egg/lUplVvFPmjTJ6Dl14xdfCq5FH404MM3Qm54tQOPjf927154dPz78og1DlLx04/Oeh9zCCdDji0DD8JMynqbAlASmJnAec3FHPMQsYRhCD8FHeK2MuiGiXaDGWzQhSJlqQQ8wOw50dHQYAtzbmF3HdevWhSDvVQ0HLfCHz8iG9PMpW5jyxY85pm1pLvhboKlqggiIgAi0JIGSBCor91ml7WIU9/LLL29JQNVs1PHpoWbPH+HJ8CO9qrxcX1+xwk9lXM4RZ2e6N8gFK/PpPK1EawZVSR5EXCxES8qkRono4WUOKkP0LOCKt2jyXmDEJ8P3DO+zYA1jSymG/PFjjz76qCFiay2yq4WJzwCfCT4jcRmI0fPXrw/7meKPzxXtVwIREAEREIGqEyhJoDJs/yd/8idVr1yrF8Cwvr8sEZ8ITX+58qL19sc9rR6GSxoM0UpaF634CYvzIL6sdQjQi5qrhzfuBUZs08sbGyI87gF+4oknzBe2NTMdPgfc/xh+bwufLx/OT/oceVy5IiACIiAC9SUQl16SQN28ebPRS5NKvTfEn0r19A8fPlyLpGLaWX5eniyGws06FQ4Jp9cHG3fkSOj9IT7CNully8sZcYpI5WWN4MU4JjxkrD8tSwABijBt5gZyD3elh+Cz71/Cs9tFGHG5x7O/kLkwZTg/O52ORUAEREAEGptASQL1lFNOCdsDjUsPUTPczxB/LtMiqd4vPkITATp8wQLDTwqEKcfMlfMwD0ecIlJJw3lc4sbxiOvGCxxDnCJSmZfHyxw/YdkvdU8nVwTqQYD7kfuTIXr83LsY9yqCFZd6EebClLiEufF54AtdfYSp10KuCIiACIhAOQRKEqgM8SM+faN+9ZSWcwnMEKS8TBGbvFgRnhz3livpEKbEjdMiYBGynMuVBy93XvSIVF76CAJcjgnPlaa3MPJEMJAP+WHkR3hvaXVeBJwA94/7s13uJcToi1/8YlgwiD+Ow/1e6GcnTie/CIiACIhA4xHoIVCLqaJv1P/000+HlcKpVMr0a1LFEKx8XEQr4hSRimjlhY2fXiVe4LlK5MVPbxXiFFFZbC8raRGkCAb85IeRH4IDN1e5ChOBmAD3nh9zr3Lf+v3Lfc057qs93/oW3oxxjnsdw585IY8IiIAIiEDTEihLoHqrvUeVYX4WaaRSKWPvRT9fCfett96yOXPm2NSpU4OtXr06Z7Y7duywWbNmhTjEjePhJwwjL/LMmUkLBfLCRrB6LysvfIyXP+EIgVzNRQggLBENiEwEKC7HiNA4DeHxcewnH4QrbhzeiH7qqF7g+l2Z+L7K98MVXkPubb54cT8n3ccet0FcVUMEREAERKBAAhURqHFZK1Yc/TUpwio19H/48GFbsmSJDRkyxJYvX25srbN27VpDjFKOG/HYWudrX/taiHfmmWcaK5gRovziD5uS33TTTbZ06dKQ5JFHHgluX/rDSx1DnCJS6XXiBY+fsKQXPeINAYFofXb8ePNe1p997GMZfKQlH8+PcjhJ2p0Lu2+UTngjGW1DhFNP/NQZ8/biNlJ9W7Eu8PZ2cS+6H9fvJfyp973PXJjyxYswmQiIgAiIQGsRKE6gFtD2GTNmWCqVsm3bttnOnTuN3tUCkuWNsmfPHtu1a5eNHDnS+vXrF1wSbN26FSdjnJs9e7YNHjzYDh06ZPv27Quili15nnnmmbCwa8SIEeH8GWecYdu3bzfEayaDPurh5Y8gQFye/+5ekS4yCU/CgqD4zYsvZk7n6/VC9GUiNqAH0Z1ULdqJcMVNiqPwwgjAkHuBnmoM7nwx4AtPnANxko6P/+QnTcI0piO/CIiACLQegYoI1FdffdXoLU2lUua/KLViRc+N5kvFh4hEcA4bNqzXLOgpZQgfoUrkL3zhCzjdxGoI0J9EAghWDHGKaPWFW/gJo6c0V2LOxeHk4ce/3b07/BrWs+neV6YJYAgUeibdECUYIgbztNV2qYuXQdtopwt0bwP12dngvcC0gXrCFc4IP4z2Ec75WhhlcR25rl4X6oMIpT74YYkRj/jZ9aLOpOccecQ/XOHXJDtNsx+r/iIgAiIgAu8RKEug+n6op59+uj3++OPGHNR6/6IUPwHJ0D1TAZgScMstt9hLL730XovlK4kAogABinjzXlbcY886K5MfYiNzkPbEx0d+/3vjGEN4YAgUhIgbwgVDxGAuaPBjnMM8PsIFIy+MvDFEDZauQkH/SeMRm7kXmHbACa74YYDBBm643s5yXfLFyJNrwDWhDL9m+AnzulCf3sr8o/QX0GPSIyTEI2/Sx+0hHOMexJWJgAiIgAi0LoGSBKr3mN58883GTym+8847Nnr06KpRYsieYfrd6V64QgthuJ8pAfS8Uj/EKkP+HBeah+IlE0Cw0tt4wlVXZSIhKBAsiAtES9zrlYlUpIe83BA5GGVgiB+McjFEEYaowRBLGH6Mcxhx3agn+Xu1Tr7mGvcGl3YGTxP8oW1J1aSNsMJNipMdTlwM1nCCGWXETAkjX+JwbbLzyD6GJ/cNnJlHitjkiw699GN37bLz1q0L265lp+OYtMTFLxMBERABEWhtAiUJ1FdeecX27t1rGzZssOOOOy7MOU2lqvdLUoMGDTIEKnNRuRw+9xQBykIpVu2zQh//smXLiBKM+KRD4J566qlhXur+/fvDvFPmnzIPlXMhsv6URAChgXAgMWIGwYIY3JkeDj/Q2UlwMIbMERcYogRDoJDeDeGCkR8WElbgD/XCqA+GmHKjnnERnE86/t1rr4X9NxFpbrQ3NoQc5vnjkmds1AWLyynXTx08DxjCF+a4zpIys9tLGEY9qTdG2zakP89cR4y8SUcc2uHlJLmUh3FducbUgeuOCKVO+Alr6+gw4lBfzws/50mHn3Dy4pi0HkZ4nzI1VgREQAT6GIGSBKrvf8qQfj6r1CIpROTcuXNty5YtYfsoVuNfe+21xoInv17MT+UY0cocVIz4t912W4g3ceJEGzVqlM2fP9+Yn0qPKsLW08stjUC/tjZDbODmyoFwBAfuwPZ2w06+5pogTNrSAoW0bsTDLnz55fCzri5o/JhzmMdHtGCeH3ljlIXlqk9vYYix1x580BBtXen6xb3Afzh8OIQj0tyIGxtCDiMfNwRfbIg+DBHoxnFscXzPB5c6ucXlvvUP/5BpWr5pCnv/7u+M9ORP2V4meVNvjLZlMkvwwBeDPdeAa8K1ia8ZYVxj4nBdErLqEUy+pIvz47hHRAWIgAiIgAi0LIGSBGoJNMpOgvh84IEHjPmlGHNNyZTeVHpJOc8x4ZzHiO/hnEOYEo4tWLAg7AhAuKw8AogPxARCBT+5ITI4Rlx6GOHFGvm4kQ+G4MEQLRhCCKMOGGVi444cMQw/xjmMuG7U8YRJk+zfDRgQqoYwRawh3AoVayFhmX8oNzZEottrDz5obtTJjXq60bvrVYCN+3Hhh4v9/sABIz15c9ybkRbmcMLgFzOFI9eAMonXW346LwIiIAIiIAKFEChaoDL/tL293XALKYA4/LoUad5++20OK2as7mef02nTpoWtoyqWsTIqmgBCpq2jw2IBw3HRGVUhAXXDEFAYYsqNOp7z2GN27po1eec+nv3974de3Vjo0lYEWmyIOMzzx6XM2KgLVoWmhiyzxWf2cYgU/aEu1I96Y7QLEYp5e+GEES9KKm9DEFAlREAERKD1CBQtUNnX9Pvpl/XYsWPD3NOkX4xCjLanhWwqlbJ77rnHnnjiCRvwbi9VpTAy9L948WKj17RSeSqfvkkA4YUwQ6DhhwLCjWNE2olTpgQBSxjn3RCgsbWlRToWi1byjY38MASgG8exxfHjvKgPFpeJn3pRZ4xeVXpcD3d1WVe6PvE0hQGjRoVN7smf8igfl2PqjQ1sbycbmQiIgAiIgAjUjUDRApWaIlKZX8r8U45TqZ4LpFg8xSp/4nR2duYVp+QhE4F6E0DkIdAQay7cOK5FvSg7NkSiGwLUjfpgsWjFT51JT10RpojUXNMURv/zPxvpydvjk0YmAiIgAiIgAo1EoCSBGjdg3rx5hgjNZfXeEzWup/wi0MoEEJsIVdxc7SQcEZvrnMJamoAaJwIiIAJNSaBsgdqUrValRaAFCdArighlCgB+mogw5ZhhfA8jXCYCIiACIiACjUyg8QVqI9NT3USgwQggSBnCR6jWeppCg6FQdURABERABJqYgARqE188VV0EREAEyiGgtCIgAiLQqAQkUBv1yqheIiACIiACIiACItBHCTS5QO2jV03NFgEREAEREAEREIEWJlARgcpG/KlUz62mhg8fXtSG/i3MWU0TAREQgeYioNqKgAiIQB0JlC1Q2ZB/2bJltmnTJnvllVds+vTpdvDgQfvRj35kN9xwg7Fnah3bp6JFQAREQAREQAREQASajEDZAhUxevzxx9uZZ57Zrenjx4+3bdu21bMHtVt9dCACIiACIiACIiACItAcBMoWqPxi1Ic//OHQWvx4EK0YvzbFsUwEREAERKCVCKgtIiACIlBdAmUL1AEDBhjCdP369YZ/0qRJdsoppwSbMGGChvire/2UuwiIgAiIgAiIgAi0HIGyBSpE+LlT/1lTXP/ZU8I534imOomACIiACIiACIiACDQmgYoI1MZsmmolAiIgAiJQBwIqUgREQATKJlARgbpo0SLD4tpwjMVh8ouACIiACIiACIiACIhAbwTKFqivvvpqWK1/4403diuL46Zdxd+tJToQAREQAREQAREQARGoJYGyBWotK6uyREAEREAEmpuAai8CIiAChRAoW6D6Rvz33Xdft/L82M93O6kDERABERABERABERABEUggULZAJd8VK1aEYf5U6r2fO123bp25SCVO65haIgIiIAIiIAIiIAIiUE0CFRGoVBCR6ttL4XZ2doZ9UTknEwEREAEREIFeCSiCCIiACLxLoGIC9d385IiACIiACIiACIiACIhAWQRKEqhvv/22tbe3h62lWMU/fPhwS6XeG95PpY76Ced8WTVsrsSqrQiIgAiIgAiIgAiIQJkEShKo/KQpQ/j8UhSLoHbu3GkM62cb4Zwvs45KLgIiIAIi0OcJCIAIiEBfIlCSQO1LgNRWERABERABERABERCB2hIoW6AyhM9wP25tq958panGIiACIiACIiACIiACvRMoW6BSBHNNjzvuOLwyERABERABEag1AZUnAiLQYgTKFqjMMZ00aZLdeOONLYZGzREBERABERABERABEagHgbIFKkP7s2fPtoceeqjHSn56SLr0jwAAEABJREFUVjlfj4Y1XZmqsAiIgAiIgAiIgAiIQCBQtkClB5XV+tkr+DkmnPOhJP0RAREQAREQgToQUJEiIALNR6Bsgdp8TVaNRUAEREAEREAEREAEGplA2QKVIfwZM2YYm/fHDU0Kj+PIXygBxRMBERABERABERCBvkOgbIGahMpX9R88eDApisJFQAREQAREoL4EVLoIiEBDEihZoNJDyiKoU045JSyQQpCmUqnMQimOzznnHNMc1Ia87qqUCIiACIiACIiACDQsgZIFKsKTRVCvvPKKTZ8+3egpZWFUbPwUasO2vHUqppaIgAiIgAiIgAiIQEsRKFmgOgWE6ooVK2zAgAEeVBX3rbfesjlz5tjUqVODrV69Omc52fE2btwY4u3YscNmzZoV0noefi5E0B8REAEREAER6EZAByIgAvUiULZApeIskGpvbw/D+yyYImzNmjXmfo7LscOHD9uSJUtsyJAhtnz5cps8ebKtXbvWEJ1xvohT4nV0dNjSpUtt6NCh9vDDDxvhxDv22GPtrrvuskceeSTYmDFjCJaJgAiIgAiIgAiIgAg0EIGKCFR+Rermm2+2TZs22Qc/+MHQvAsuuCC4iNfgKePPnj17bNeuXTZy5Ejr169fcMlu69atOBkbPHiwLViwwHCxM844I3Our3rUbhEQAREQAREQARFoNgJFC1QEJ72lGH4WS9Ho8ePH42SMRVIcMDcVtxyjB/TQoUM2bNiwgrMhzfbt20OvKz2nJCSP+fPnh2F+pgsQh3CZCIiACIiACBRJQNFFQASqSKBogcpc087OTrvnnnvse9/7XmLVEKYsokqMUOUTDOMjSK+++urQ6zpixAh74IEHwtA+w/ycI06Vq6HsRUAEREAEREAEREAEiiRQtED1/EePHm3XXXddZhup++67z08F96GHHrIJEyZkzofAEv8wXE8v6O7duwvKgfmnW7Zssdtuu80QptmJBg0aZOS3b98+Y35r9vk+c6yGioAIiIAIiIAIiEADEihZoMZtYRU/x8w7RRymUinbtm2bVWqbKReUzEWlHJ97ypxUFkqxOt9X9VN+PnFK+v379xs9qKRnTithMhEQAREQARGoFAHlIwIiUB6BighUqoAYjfdAddHKuXKNHtS5c+cawpMtoh577DG79tpru/WOMj8VsUocxKfPNSU+20khYPFjnBs1apRNnDix3KopvQiIgAiIgAiIgAiIQIUJVEygVrhePbJjqN7nkDJ31LeIojeV4XrOY3Ec4mHERYzid5s9e3aPMhQQE5BfBERABERABERABOpDoGkEai48rMJfv369TZs2LWwtlSuOwkRABERABESgoQioMiIgAr0SKFqgsrUUW0ylUqmwMX8qlewOHz7cfBuqXmtSQgSG/hcvXmz0kJaQXElEQAREQAREQAREQAQakEDRAtW3mYrnmyb52WaKn0JtwHarSuURUGoREAEREAEREAERqBqBogVq1WqijEVABERABESgzxMQABEQAQiUJFA3b95sn/rUp4zhfjLJZZybMWNGVYf4c5WrMBEQAREQAREQAREQgeYmUJJAzW4yYhTBinDNPqfjvkdALRYBERABERABERCBcghURKCWUwGlFQEREAEREAERKIiAIlWZwPPPP2+XXXaZjR8/PrgcZxe5d+9emzJlSs44Dz/8cAi/++67s5PpuEgCEqhFAlN0ERABERABERCB1iOA8Ozo6LCrrrrK1q5da6eddpp9+9vfDr886a3lh4C+853vGL9ayY8GsXB81apV4TSi9M0337STTjopHNfrD6K6FUR2yQL1xz/+sR133HFhqyncH/7wh8ZPnaZSR7edIqyzs7Ne10flNioB1UsEREAEREAEGpAAApUpi21tbcYPALGF5RtvvNFNoBJ+++2329ChQ0OcE0880TwO4dOnT69ry2hDRwuIbCCWJFBHjx5t77zzjiVtL+Xh2mYKxDIREAEREAERqD4BlVAeAXo/yeGEE07A6dV+9atf2UsvvRT2Yke49pqgBhEQqM0ush1TSQLVE8sVAREQAREQAREQgb5GgKF+hv8Z4p8wYULDNL8VRLbDlEB1EnIbgICqIAIiIAIiIAL1I8DosIu8fLX4xje+EXpPGU5nuD9f3EY916gi23lJoDoJuSIgAiIgAiLQqgTUrl4JnH322WGBU1dXV5h3unHjRjv33HPDXNM5c+YYhqhjpf7TTz9tX//61+2ss87qNd9aR2gVkS2BWus7R+WJgAiIgAiIgAg0HAF6Qm+88UZbvny5XXrppWHx03XXXZepJ4umEKis8EcEXn/99WFLKVbMs3Ie4Tp58mR7/fXX7cknn0zcpiqTYRU8rSKyQSOBCgVZMxBQHUVABERABBqYACINsVbKHqIs7vG9RUn/1FNP1aWlF110ka1fvz7YypUrw2p9/xGiK6+8MhwT7nFwn3jiidCTOm3atJCOMMzDa9mQVhDZzusY95TjsmKsvb09bDnFz5uS15o1a8z9HMtEQAREQAREQAQakUD5dUJgMh+zlD1E6ZW88847w3A6wu7iiy+2++67z8iz/JqVnwOidfHixWGov/zcqp8D9YUjhphGtDaTyHZCFRGodInffPPNtmnTJvvgBz8Y8mZPVDyIV1yZCIiACIiACFSDAEKmkN43NlKndw5jONbrEofj93C5hRPgGvC+L2UP0X379oXh9OHDh4cCx40bZ+RFniFAf8omgGhtJpFNg8sWqK+++ir5hHkYwfPuHzbqx3vw4EEcmQhUlYAyFwERKI0AIqCZxV2hvW8IUoQPvUr00DGPkLYT/txzzxm/CkQvHnMH6zG8TF16uw5xHIbSGVL3q46wRnhj+D28Vq6vfC9lD1HmcyJIEbe1qq/KaXwCZQvUpCYiTNmoP+m8wkVABERABOpLoBXEHW3gl3x6631jfiC9SBAnLoIIwcd7il8DYqP1eIEJ8WpltAFxzIpxF9DZQ9zESfqJzSqL7IpjoC2NuIdoxRuqDMsiULZA/dCHPhQqwIcpeN7989BDDxmb1/r5d4PliIAIiIAINAgBhEKziztEJmKz0N432sz2QaeddprR20f7XaDW67JQJ+qBcKYO9PTSJtrGMYaA5qc0mU+InzqThrSNILKpIz2h3pPKcZIl7SHK9k5JaRTe9wiULVBBtmLFChxj3unSpUvDYqlt27bZvHnzQrj+tBYBvq0zjIT5vnDZLWToiSEo4jBs5Q/aOJzzHGenrfixMhSBKhJgOJX7HMOfqyjCOY/x+fE4+AnDkj5LHrcaLp9LhFAzi7tiufzgBz+wn//858Z2QB/4wAeKTV6V+MVeh/gnNqkQQhXBinDluB4W9z4jmvkSQI8wgpr7398D3PPZe4h+5CMfMb4wILSp+4YNG8Ix4RzL+iaBighU0CFGjxw5Ym4uWjkne48AH05eRljSCwnRhngjjn+oySEO5zzHhNfSmJv16KOP2v333x+M3yHmgR/XgYftqlWr7G//9m9DHF6A69atCysye1vlGecjvwg0OgE+z73NXyQOPWI+dOtzHwv5LDVa+/msN5q4c0aF9L7BnD0uZ86caT7cT3oEHqIKf6Mb9Wyk4XHnhRBlwTR8c+0hilglLvc/Pa3xHqII7htuuMEQrrz3cDmup+CmrrL6EqiYQK1vM5qjdB6OzS7ueAkMGDAg7AXHt9v4W69fBR5UDEXxcMFPfL4ZI1wRq/TWcI5Nj+v1YkA08CDEkr4oUF++IGR/GeA6kg7jPPG87XL7FgHua++5inuQYgpJcx8L+SzF+VTTT116y5/7HvHRaOIu+zkU977FPXd8oV+0aJFRf64J7c1+Dv3iF78Iq8d5NnG+1lbIdUgaHq/XszRmhOjnixjm2xvB/eWXXzY2vOd9QDjn3XyvUH6RCT/huBzHedfTv/uN/fbN7/+jTbn9u/bJz38t2JcXrzLC61mvYsqmrs3WhqIFKgLD9zxNpVJhOD+Vyu0yn8ZX+RcDslXjdnV1GWKND2n2Q9XbzLlGFnfxC9nrnM/lgc+vatCD5HOTmPeVL021z/Gife+Lwv2WqxeYhyqjAn/6p3/arTqE+0uOngDECQsXukXSQZ8gQE8WooB7AKHTW6OJz7AnX+r4/Bf7Weot/1LOUw/qQ11IH4s7Pid8CcON7/tGE3ewp7eNXjfqi8sx4bSJnjueq4zq0HOHyCYexhdVNl/nGjLkf8cddxj7eNZaHOW7DrHIpr60L/6JTdqJoOZe5B7jmct7mjDaX2+D5bJly0KnRr3rUkr5Tz/3UhCk31z5pD3985eCKEXsrXpys035yncNt5R8a5mmWdtQtEBFYHV2dmaG8hnS/+pXv2oYfrfp06cb81G1SOq925CXAA9CHijvhSb7eNA0mrhLrm3PM/QssnjuvPPOs9GjR/eMUKeQQr4o+EM1W0y7yObhz3XkevqLoU7NUbFNQiAeHufeaYRqUw/EHKIHwYbLMeHU76STTjJ6hhtZ3FFPPq/0usW9b4hq77kjDl/8OR8bYpu2sj+khxNG/FoadYA7/HNdB0Q29eFLMSI7Hh6nnY0gsqlfD2uBAERoUjMQqghX3KQ4jRDerG0oWqBmw6aHlAVRzD2JzyFYeajxTS4Ol78wAo0q7qh9IYKMb/Jsm0J8eiV4AOPn4eoij+N6WLFfFOI6umCN21AIjziPSvnpWeFlhuHPlS/3EdMQsqcpEJ90GP5caWsRRtnUAcOfq8xGb0Mh159eSHruGF5mGNTbWUhaj1stN5e44/PLvqA81+l9bGRxl8SFdjVTzx31zSeyuQ5Jw+M8X+stspOuQzOHM4zv9R973mn29TmT7CffvSW4w04cFE4hThGp4aAB/zRzG8oWqEnXQxv15yZTyAuJl0OjijuG6vnSgWhgYjvD44TxLR4RxBAULWeeFG2lF50HK2H0xNAjQw8mbWS4k54BP0+cBrMe1eElMnbsWEN0I6rY1LtHpBoEwLm3xTlck1zTFEhLT40vdMOPgKpBtbsVQT2auQ2IAnrSuc+5nxnx4LNBGDy5P3C5Dj4tJO6d43ND/OzPUjdIdTqgbQieWEzXqSp9ulieN80kslvtYjGk722aNP5PbNLFow1hivv1uZP8VBj6zxw0mKeZ21C2QPUhfIZy4+vix34+PtdX/UkvJF5uLNTB8DeyuOOFhUBjiAnDTxjXtH///sbLmRcyoofpCczr4kVNLx5x6JGhJynXKk/O18pcVJRSXtybxC/SMMzPC72UvEpNE/cCx8I/zs9fbt7r6+dIy7xD5r3x5YBpO3xp8PO1cqmHs2vWNuQbWuXLGO1iJImRA+57PgsY4pzPDZ8fPkcYfsJqxV/liEB9CTR+6fSOei0Rpe7HRajiYq/t+3WYp+oLqGKXhVW5jJ7NXMZCplzGXNdcxvzSJKP+GHXE8rWB841mZQtUGsSWUgzzp1LvLZZiWyEXqcSRWdjWhJcQLyMMf/xCQtzRK9no4i4WaPi5tk3tBT8AABAASURBVLyE6UFFFGE+VOXzuhiaQgzR3uww0tfSkr4oIKxpA+KhkPoQn2uFCK+lQOVLDALbxV0hdY3jsHiR9OTj4YhF99fCpWzq0MxtgBPXnZ5Gv6fpIaVthQyPk57Pj6fFT5hMBESg9gR+/fZvbPPzO+3RH2+yv/ybv7fP3vmg/dH735epCCIwc5D2xD2Tv/+3P2QWTyEIYyNeLsslNgljukAuyyVmCWN+aZIhlNNVzfzP14ZhJw3KxGsUT0UEKo1BpPoCKVwWUtEzwznZewR4CWW/kDZv3hwi0BvT6OIuVDTHH9rFyznHqYYLQiTz5eD66683DD9hVNR7gRl2pdeXXi96v4jHHEkPpxeMMFb8elrSN4PxC2/UE2GN0dPNcTNZI7fBRWuz3RfNdP1V1+YigGCjV5CeREQThrgivNYt2ffrt+3p51627/3DM9bx3TV29YJlNnbmV+38v7jTrpz3HZu39Af23b97ytZvfsF++7vfZ6r35W+tCiv2qTNtWbX+nzLnmsWTrw1xj3CjtKdiArVRGtSM9eBFRi8ML7ZmrH8z1hlBnf1FYdWqVUYPKl8S6O2l19fj4JImO7yeopweSHrriuUft4GePoai6VUtNp9KxG+FNlSCg/IQgVYl8HRp2zSVjeO1ff9iP3n2RXvwiZ/a7d/5u7Al1AUz/tJGT//LtP+/2e33/10495MtLxpD9L0ViDBFVCOu6eGkV9TTsHAqyVb+5ectl7HgKpd9ccrFlssYns9lLN5KMkTnyUOOt/f9u6NSL18bqIu3p1Hco7VulNqoHiJQRwII0HoKzkKbzhcZpoO4uIsX5zDtAJFd6DQFpuJQrvdI4q+F5WsDC4voocYtpC71akMhdVMcEejrBBh+TmKAYELs4SbF6S2ctPR2fjfd6zlv6eOhF5Te0LEz/9quvmNZ6CX93rpn0r2mL9neA28nZvf+/+t9ds5HP2RX/N/n25em/pl9e95f2I+XfNG+f/essDAqV0IEIOITN8nGnnua5bJcYpOwL37mP1kuQ0DmspV3pwVwgiGan15+q33vzs/12oZc7at3WEUE6po1a3Ju2E+vDNtQ1buRKl8Eak6gygUyHYT5mwzRs6MAUw3o+aXY3qYpIPwQgBg/WNDR0VGXTbTztYFeXRYY+ZSK7KkWjdIGeMsalwDiheHYRhhablxK1asZPY6eO718CCxEEy6CjnPhGq18Em9ee/mVvfbjZ7bZ/T/YYDd/8zH78y/fZ3981YKwOIn5oswbffTHG8M8UuaTJmXWv9/77fyPDbMrx/+JzZv+X+y7/980W3//zbZ91V3299+cY4tvnmJzrvqPdsknzrWPfeQk+/h5I0IPKL2atIF8qTvHtAXxSVgjG3VESFPnZmrDMeVCZZuUZcuW2aZNm+yVV16x6dOn28GDB+1HP/qRsfGwVvGXS1jpRaAnAXogmRbC1APMe34LmabAlBLSYCxmc2Hbs5TqhuRqA1MWmHbAbg9MRcByTbVolDZUl1B9cw/CoYl/3rFeQ8uVvmrNfB3iYfBCtmli/covf/W6/f1Pn7PFj/5Pm3PPSrvki4vtjEnzbfz199jn/+phW/TQP9gP1v+TPfvL3fbO4d8l4j5+wAds9FnD7ao/G2Nf+ewl9jd3XBP2MP3fjy60H379Rrvni5Pt+ivH2Z9deI599JShiflwIgjSdM8mvZVdP/zrkA+9nJxrFmvGNhxTLlzE6PHHH29nnnlmt6zonWFlv3pQu2HRgQhUlUCzTFNIguCiFQGaFEfh1SfQCuKu2kPL1b8KFoal4zmPiFWM1d60D7cW9Si1DOrqaRm+dj8uggkX2/frd+z/+cI3bcTEr9ifpd0bFv13+8YjP7Yf/f/P2raXX7Xf/et7i5WIH9vQgQPCEPrVEy60js9fHoazn15+mz373++wHyy6zhbN/rR9/lMX2fjRZ1pcZpyH/I1JoGyByob8H/7wh0Pr8ONBtGKV3Lrmrbfesjlz5tjUqVODrV69mqJ6WHY8NoP3SKTx9ORFXD8nVwRqR0AliUBjE0D8JNUQ0VHuvMGkvCsVXsmh5UrVqZR8muk6cF9gfLlBODO1IhaEhMcM4t7V3/z2d7Y93XP6hyNH4ijd/Cz2+eSo0+2ayz5hd1//qfSw+/9rmx/6im1a8ZW0//N293WfCuc+ef7pdvKQD5r+NT+BsgUqW0khTBkuxD9p0iQ75ZRTgrHwohJD/IcPH7YlS5bYkCFDjLlozLtbu3at7dixo9sVQHASjzl1/gtGLBYhHKHK0OFNN91knCPhI488giOrAAEeTDyQNNerAjCVRdMTaObPQyuIu1j8FDK03Ig3XL2vA/cwhrB0wckznnrxnMfo3W3789sMw48hqomT/SUm3xZHMf8PnzQo9HbS67lo9pWhF5Te0KdZ7LPwc6GX9Or/cmG61/SjNuT4AXHSo379bRkCZQtUSPBzipdffjlew2UeCUZ4CCzzz549e2zXrl02cuRI69evX3DJcuvWrTgZGzx4sC1YsMBwsTPOOCNz7plnngkLQUaMGBHOc2779u2GeM1EqpOHhwAffP/A8yHnA054napUVLE8wKgzDyReDNQb46HGwwq3qAwVWQSamECzfx74DDv+eog7nh2xwdONZwnG8zI2npduPEdJn2nDxaPdG9y4V4/thYjv5nm462VQppvXxV3KwkLmFfxTyetA/TCvM23xttFWbz/PccQmhh/jGU4cnu8YaakbRp6FNpm45EOe5EN6T8t80B99/Ubb9uhCe+q/3WLMF2Xe6FV/dkGYR3r8gA+Y/vU9AhURqNXGhohk8cSwYcMKLoo0CFB6XY855hjbt29f6IFljlvBmdQgIg+M+APLhxjjIcCDAbcG1SirCOqZlAFt4WGEmxSnUcKpIw9tHtZcE4wHKuE1rKOKanICzf55iO/3SXnE3b/94Q9hjiTPMIxnlRufo9j4HGF8tmLjM4YhiNw4jg2ebuSB8UyJzcvFjYUPtxJ1w3WLz/MLQBy7kT42L4My3bwu7npdvf64HuZu3GbPBzdmFJdLnQu9DocO/87ifMjXy6MuWKYeX/muUW/ieNso19sfl+m8CnUR/hirxLlvWDGOTfqPf2KDP9g/ZzbEZ3U5K+pHfmyYHdvv/TnjKbBvEihaoLJqv729Pee2UqnUez91mkqlrJ7bTDF8j6i9+uqrQ69ro15eHhZJdeNhwUMENylOvcN50HkdeDCxfQhbb+Dy8OEc9acd+BvVeCHwEKeePKypM8bDm2uE26h1V70ah0Cjfx64p92457mvsVjgnDDouAxQ4mQO0h4+G2kn/H9176+D2OHzgdF2Nz5HsVEGRvrYvC4hwyr9KXRouZLFe7vcjdsMB7eYkbPDhWdcn3zX4a1/ecfifMjby4vzKNbP8xvjuR4LTp7tiEqMZz2r2jH8GCvdicMqd+zrcyfbj+650RCr5EU9yJdj4rMFEmG1MZXSTASKFqjMM+3s7DSG8N2++tWvGubHuGw3xVzPSsxBZbiens/du3cXxJZyt2zZYrfddpsxpM+0AHpS6UVFtBaUSQ0i8SDyYvjg8qHmA4vLB5hzPOB4+OBvRONB6PWqx3Cgl12um/1CiPPza4Abh8tfHQJwRjDRC8SXBozPCuHVKbFyuVb78wADDMGCIUYweGFwwmCHwQ6jFw3D78Y9T1yMZ4zbm/sPZoDUQ9zx7IuNZ6MbQglD3MTGM9MN4bTky1PMhTa8aCPtpo3xNeJ5S3w3z8NdL4My3bwu7npdM9Cq4Cn3Ongdvc60xdtGW7398EBsYvixbMFJWkQlRr6FNJd4iFXy8rw5LiSt4vRdAkUL1GxUbCPFdlLsWxifQ7CyJyM9rnF4Kf5BgwYZApW5qKT3uafMSWWh1KxZs4wV+pzLFqeEYaeeeqohTvfv3x/mnTL8zzxUxC/n62Hxg7Je4o6Hd2y89Nx48WG8+GLjYe9GWmfHg8v9uDyUcLF4rpenJU/yd/NyyRMjXS2M+ng5PMB5YPNgxvU2UB9ebh6vXm5v5YZ6au/K3jBV7Tz8PfN8n4ff/uvvw/A49z6fAzfuRQxxiSGqEJZuHGOIS4y4GPcmRn4YzxaM+mBep2Jd0pI/ZZI/eXoefDb4vLjRXjcXP+7yWcJcCLnL5wxDtLhxHBuixo08MMRNbF4uLsLp8ovON0QqdfT6xi7h1AGX+G6kj83LoEw3r4u7XlevP66HuUtZbp4PrvOJy8QP039/5kfsj97/vlDtfNeB+JjnRb5eFuXH9fE6E8fbRlpvPzxCgfojAg1AoGyBmtQGVvZzju2mcMsxROTcuXONXlG2iWI1/rXXXht6Rz1f5qciVomDEJ0/f37Yjor4rOCfOHGijRo1ygifPXt2mI+KsPX09XB56Hi5PCTcjxs/KJjrRVwXcLi8hNz85eYuLxSMF1xsvGQwf9nhchwbLz038sB4McXm5eJSVzfq5X7c+GUWz/UiHUae5O/m5Xp9suvnbfH43l7ywigfgxVGHQqxuJ71+qJQSD17i0PbYQdX2gQDDDawxe0tj3qfp55JdaAttA03KU4tw6kHBnfYcj/Gn1vC4/pwTfyYXkrayr1Mm9zIByMuRv6ephIu9XNDBPHcwVzc4CJe7ph1WaYHMrtc0iOAED8ueHBJ5+bix13KwFwIuUteWHYZlTimDOpJm2greVIWx9Sd84RVwygnNspyg4Ob83Fu7sJz9deutxULPmvkk6uOhNM+T+N5kbeXRZxcaRWWk4ACG4xA2QLVh/Dvu+++bk3zYz/f7WQJBwzVP/DAA8bcUmzMmDEhF3pT6V3lPBbHIR7mcRGmHGOs9mfoP2RSpz/+0KT4fC8z5nohPHihufFic/OXm7u84DBecLHxssMorxpW7jBUrjpRXzdvC23DvL3OwdnACkPgYvixbIFLOkQF+XvZPNzdj9tMD3jaT51zGW2EF26u840QxvXwevDZ4MWLkMD160D9aYfHq6RL3hifxXB/pXuiuT+ol9873EfcUxh+DO7EoV6k9zpV4/MABww+GPcrhujCYIUhXDD4YfSiYfjdEEHExVzc4JLfzMv/gyGQyJNyaBPlckx6BBBhjW6hzk38C0Bw5jrCvZmvQ6PfJ6pfYxIoW6DSrBUrVhjD/KnUe4uk1q1bZy5SiVMNY6U++6/yM4/0slajjGrmOfaPP5rJvhovs0zmeTw8wGPjIejGiwrj4RgbLzQ3htGKnevlacmT/N28XK9PnmoXdQrRgGUL3CBCsn4DGnESZ04aP37zwMHwu88uVnARJrEhaDDydiPP2KgL5vlWwqUO9m5GcIQxQgIXnpyiTEQU/ka0mHW5Pdm0FXPuXAuuCwYrrh2GwERsYvixWHDCi7TUDSPPQtkRl7LIk3xI72m5Rhj3Pp8DN64XhijBuIYISzeOMcQlRlwMYYmRH4awwbj2mJdbjEs68qQcyqdcjovJQ3HLJ6DrUD5D5dCcBCoiUGk6IpXFUW7tcMvfAAAQAElEQVQspGJBFeeqZYjSxYsXm/eQVqucauXLi4SHD/nne5kRB+OF5kZaN3+5ucsLC+MFFxsvGIyXjRvHsfEyciMPjJdSbF4ubilzvUiHkSf5u3m5Xh/q6H5cb4vH9/aSF+ZsYIXBtVjL90Xht7/7vXGdEBpuiJfYECIYwsQNwRMbggVDFLlxHBviyc3zwUVgucXlbvin7ZmmlivuMhnV2ANbL5Lr6X7c+Hq2wrY6fq9zL/M5cKPdGOISi9sNB5kIiEB9CKjU2hOomECtfdWbv0RePl+fO6nXOUaIM8xfari82Nz85eYuLziMF1xslIdVmhxlIB4RjIhE8qccjqk35wkrxcjHjXww2oZ5e50DXDDKxBC4GH6MOmIeH5c6TvgP51n/d/ffQyQhBBGLCE2EaCn1LjYN5cZGuW6xEKVObtTTjTmNXiZs3I8LP1yMMlwUN5pL/dzo+XQ/LixwMW2rAwWZCIiACLQ2AQnUOl9fBBeiCaFUaXFXy6YhghCMCEQXhRzXsg5JZVE3DNYYAs6NOt5/y1RbNn9G3i8KTGVA5GJcLzdEbmxcR8zzx+W6xkZdsKT6lhueW9yVm2tt0+fryS6kJvDFnDvXgeuCcb38+nE9uV8x/Bj3MHG4NzDSct9g5Flo+aQlL8+b40LSKo4IiIAIiIBZSQKVraPa29tt0aJFxjZTbMifSqV6bN5POOcFOj8BXnq8vPQyy8+pmmcRH4gWBAyihrLCdZlysSFamMrAMUZcN8RLbFxHDIHjxnWNjfwwhIsbx7FRFzfPB5f6YXGZ+KkXdcbKFXfkUW+jp5fe4Vw92bQXgwMGF2cFQ5jiYs6dOFwXjLR+/WJu9W6zyhcBEWhSAqp2VQiUJFCZW8oc03nz5hmr9Hfu3Nlt436fh0o456tSc2UqAhUmgFhBwCBqXORwXOFicmZH2bG5gMJFULlRHwzBFRsCjfRknk/c0a5GtrgdtCU22sd5bzccMNjACSNOnEZ+ERABERCB5iRQkkDNbuoXvvAF27x5cwjG7d+/f+hNXbNmTQjTHxEQgeoSQJgVMp85oRYNE4zIRITSM5qrJ5vzDVNZVUQEREAERKBqBMoWqAzh/8u//IudeeaZoZKsql+5cqW98sortmrVKmM6QDihPyIgAlUlgHhrBXGH2KZntB492VW9QMpcBESgDxJQk0slULZAjQtGrHI8fvx4q+QvSZGnTAREoHcCEne9M1IMERABERCBxidQtkCNheimTZvsnHPOMeaoNn7TVUMREIFCCCiOCIiACIiACNSaQNkCFTE6adIkO+WUU4yfEp0+fXpoA7/whEeLpKAgEwEREAEREAEREIFuBHSQh0DZApW8L7/88rCKP161Txi/LsV5mQiIgAiIgAiIgAiIgAgUSqAiArXQwhRPBESgxQioOSIgAiIgAiJQBQIVEajx1lKp1Hsb9muj/ipcMWUpAiIgAiIgAiLQ8gT6egPLFqhsI3XzzTcbW0v5Bv3uxkP+fR202i8CIiACIiACIiACIlAYgbIF6sGDB42eUraWKqxIxRIBEegbBNRKERABERABESiNQNkCNd5mqrQqKJUIiIAIiIAIiIAIiEDBBPpAxLIFqm8zdeutt/YBXGqiCIiACIiACIiACIhAtQmULVD59Sj2P33ooYcslXpvgVQqlQpD/5yvdiOUvwiIQNMRUIVFQAREQAREIJFA2QKVjfhZDOULo2KXcM4nlq4TIiACIiACIiACIiACFSTQGlmVLVBbA4NaIQIiIAIiIAIiIAIi0CgEKiJQ2Wqqvb09DPHPmDEjtG3NmjXm/hCgPyIgAiJQIAFFEwEREAER6NsEKiJQb7zxRmMv1E2bNtkHP/jBQPSCCy4ILuI1ePRHBERABERABERABESgngSapuyyBaovgsreB1XbTzXNPaCKioAIiIAIiIAIiEBDEShboCa1hg38WSSVdF7hIiACIlASASUSAREQARFoeQJlC1RfpX/fffd1g8W2UxMmTDA/3+2kDkRABERABERABERABBqKQCNVpmyBSmNWrFiBY8w7Xbp0aVgstW3bNps3b14I1x8REAEREAEREAEREAERKJRARQQqhSFG4z1QXbRyTiYCIiACtSGgUkRABERABFqBQMUEaivAUBtEQAREQAREQAREQARyEKhxUNkClVX87HeavZ1UUniN26fiREAEREAEREAEREAEmoxA2QI1qb3aZiqJjMJFQATqREDFioAIiIAINAmBkgUqPaTDhw+3U045xVixjyBNpVJhgVQqlTKOzznnHK3ib5IbQdUUAREQAREQAREQgdIIVD5VyQKV7aPY5/SVV16x6dOnG/uexouk8LNwqvJVVo4iIAIiIAIiIAIiIAKtTKBkgepQEKqs2B8wYIAHyRUBERCBpiOgCouACIiACDQOgbIFKk3ZvHmz9e/fPzO8n0odHepnCgBTAYgjEwEREAEREAEREAER6HMESmpw2QKV1fs333yzrVy50hjWj40pAPSwllSzrERvvfWWzZkzx6ZOnRps9erVWTHeO9yxY4fNmjXLFi5caIcPHw4nPMzT427cuDGc0x8REAEREAEREAEREIHGIVC2QGXuKT2l48ePr1qrEJlLliyxIUOG2PLly23y5Mm2du1aQ3RmF4pwnT9/vh06dCj7lB177LF211132SOPPBJszJgxPeIoQAREQAR6EFCACIiACIhATQmULVBZrU+NEaq41bA9e/bYrl27bOTIkdavX7/gUs7WrVtxuhlxL774Yhs6dGi3cB2IgAiIgAiIgAiIgAg0FoGk2pQtUFkcNWnSJLv11luTyig7nOF9ekSHDRvWa16zZ8+2iRMn5oxHHvSuMrzPdAHyzRlRgSIgAiIgAiIgAiIgAnUjULZAZREUopC9UFOpo4ujUqmjLkP/nK9b66KCR4wYYQ888EAY2meYH7HKUH8UpWAvc1tTqaNtTKXkplJikEqJQSrVVxmo3amUGKRSYpBKiUEqJQap1FEGaKWChVWOiGULVBZBsRgqXhzlfsI5n6PcooIGDx4c5o/u3r27qHRJkQcNGhTy27dvX2YRVVLcXOELFiwwb6PcI2JxRAz0OdA9oHtA94DuAd0D8T2AVrIy/gWBWkb6miR1Qcn8Ugr0uafMSWWhFCv2WRzFuUJs//79YREV6ZnTWkgaxREBERABERABERABEagNgaYQqPSgzp0717Zs2RK2mHrsscfs2muvNYbtHZPPT126dKkx5WDv3r32wgsv2MyZM43tpBCwzD3FmIc6atSoxLmqnqdcERABESiTgJKLgAiIgAiUQKAkgcq8UuaXplJH5xmkUrld4hC3hHr1SIIY9TmkzB31LaLoTWX7KM6TCHHK+diIy8KpOIx4xJeJgAiIgAiIgAiIgAg0FoHeBWqO+jKvlPml8VyDXH7iEDdHFhUJYhX++vXrbdq0aUYva0UyVSYiIAIiIAIiIAIiIAJ1JVCSQK1rjaPCEaWLFy82ekijYHlFQAREoCkIqJIiIAIiIAK5CTS1QM3dJIWKgAiIgAiIgAiIgAg0M4EyBWozN111FwEREAEREAEREAERaEQCEqiNeFVUJxEQAREQAREQARHowwQkUPvwxVfTRUAEREAEREAERKARCVRToDZie1UnERABERABERABERCBBicggdrgF0jVEwEREIGeBBQiAiIgAq1NQAK1ta+vWicCIiACIiACIiACTUegbgK16UiVUWF+UGDOnDk2derUYBs3bszktnr16hDGOeIQ10/iJwzD7+G4ng6X42ob5VMP6okV2oYdO3bYrFmzbOHChXb48OFMNUlPPhj5kn/mZJU8+cqEI3XBsuuT1IalS5cmXrsqNcGS2gBbGFN/jLrFdUhqA3E8T64T8Qirpnl51DNm3Vsb/Brhev2oL/UmLzfy9/PVcqmDlwd36k5ZuBz7uezr4Olwie9GnT0N7aFdfq5aLnXwMqkzdacsPotcFz9HPMLdOOYcLmHZ8TmH+XniVMsog7KwYtrAdSEN3L1uMIc94Vicn8eptAtzyqE8jPZ4Gdlc43PEKaQN2WlIV2nL1wb40i4MtjD28qkb4RgMyIdzvbWbOJU2yqYO1AWjbl5GUhvypSEtbaXN5Etcwqpp2dyot5eHn3Zh1Im6cY56UT/CsaR28zwgf9LU0iRQq0ybi7pkyRLr6OgwHihDhw61hx9+2AjnpnnsscfspptuCueoCj/Hiss5fo517969HGbMbyjSZQKr7KGupbSBm33+/Pl26NChbjWkbc8884zRVtpOG/F3i1Thg3xlcg6e1IVrRNFen3xtOPXUU7u1YcOGDSStmlHPJG78DPC+ffvCfUQ7fvrTnwYxS2WS2sA5ri3344c//GEOq26ltKG3e56fOr7rrrvCteC6VfuHO+AJKMqaPHmyvfDCC7Zu3TqCLOk65GsDTO69997wHCBP8vCfbg6ZFv+n1xRJbaCefNaHDBliy5cvN9q3du1a44XGuYXpL5p8VuIC/AdTqDvG/cf5YcOG4VTNSmkD9zsvWz4fccVo2/e+9z3jc0C7aQPX9ec//3kcraJ+yuSHZq6++urA+swzz7SYddJ1SGoD4d/61rds1KhR4bMQX7uKVjzKLF8buGf+63/9r+EegilsYUyaUq5dVGxFvdQn6TokteHAgQOWlIbK0b5c7z7OVcO49twvuXRGKW3gmZT0rqlG/ZPylEBNIlOhcB7eCxYsCD/Fiv+MM87I5MwNgGDlZeTntm/fHsTr7t27w4OGh1YmQdqD2MMuu+yy9FFt/lO3UtqwZ88eu/jii402xjVFQCC+CaPt2ecJr7TlKzPfdcjXhokTJ4Zqcq3wVPuFnNQGHk7cN9xbXCtnSruoV1IbOIeoRoycf/75HFbdSmkD9ztWy3s+HwiuO0ackSNHGgIZf77rQP2xXG3gOvE5P++888imJkb9MQqL28C9smvXLiOsX79+wSXO1q1bwxfNpDYQB+Nl//d///dWi/ZQf4xyqa9fh3xt2L9/v33gAx8IzyXSZRtf8mhjdng1juF7yy23GJ9X/LTByymlDbSNul944YUhG55HHHNfhoAq/KHeSW3gnqFI2kU8XO4t2sZ1w/x8IdeOuNUw6lZsG7hPktJQR9qY693HuWoYz/2kd3TSdcjXhqTndDXqni/PxhSo+WrcxOd4UCAkEATHHHOMcYPg9w9n3DQ+vHzTj8PwcyMuWrTIPvaxj3FYcyumDYhQ2pGvkny7oweV3sh88Sp5Li6TF2q+65DUBtLRm8SwCD1K9Fbwoa5kPfPlFbfBX0xJDJPaQB702FxyySXhpZ2vvGqco3y/9vna0Ns9z0uY3gquBZ8Z7tFq1DdXnjz8KR8xUEobuI+4/+itmzlzZpgyUs82wM7bk93e3q4D8elxpC2IEV78hNXC4uuQrw2IQZ6ftCWuF3WlJ5O283mhR7uWn2nuA9rAu2DQoEGhk4K6cF/F9cSf1AbOYf6FdHYLcwAADvhJREFUmTaSnx9zrpqW3QZEGuXTnnzl0m5va75rly+PSp0rpQ3ZaagL91Bv7z7iVcNg6DoD/oVch1xt8LrFz2kPq5UrgVor0ulyGP7ig8iDkAdiOqjp/leyDXyQGF6mt2XChAk1YVGpMrl+fGOFB8OBiFSfHlDthlSqDQxLM+xWy547Z1OpNvCyZkic68AwP58v/F5ONV0e3Aj8T3ziE1bqlxPqi0DlM8AwqN9D1WxDzKQSbYjzozeYEZFx48bFwVX1V6oN3JNcD68s15a8/biaLp9FhP20adPCaFspZfFZuPTSS41nEV/W+NJGe3KJ3FLy7y1NKW2AL5zL+Qz1Vq9izpfShlLSFFOnYuPy7OC6F6MzktrAZ6LW7+i4vRKoMY0q+nnxbNmyxW677bbMkA69p7ycuJmqWHTFsq5kG7jxmS8Dg3nz5hmCr2IVTcgoV5mUSx3KuQ68GHgpkwffRBOKr0hwrjbQQ+HflAsthHpSX16K9NzxUuM+/Ou//usw37DQfEqJV6k2ZJftHGgX7cs+X8ljXqywGjVqlNFbQt5ePj0WHBdiXDfuP4+bfezh1XBztaGcXjfy4xnnU02qUefsPCkz+zqU0gbuSV7ECCVe8HzZoSxe3LjVNOYr8vnji65/0SmlDdSRXjvqj5Ef9xN5ca6alqsNjOjwTGFkIVfZlbp2ufIuJayUNuRKU0rZlUqT/Y4m396uQ1Ib+EzU+h1NfWNrQoEaV785/LluGmoe3zjcDHTL1/LhTh0KtUq2gbbW+sbPV2Yp12HZsmUZIccDmAcxQgPBWyjTYuMltYGXEGW7MOPBz9C5z0XLVQ719B5gXmYMZ5KPf4HKlaYSYZVsQ3Z9/DpUe3gZvtmiiLrAr5Tr4Gm4hxC3zNPjniTPallSG7JFNsOv1AGmuPnMxVytRkOq0Ybs9lX7OiSJg3KuA23gCxpzgRkhqVcb6LnlnuYzT324l7w+tbh2cCjUkq5DvjYkpSm0zErHS3pHl9IGrlmt39G5eEig5qJSwTA+iPQq8EFlyIWhF4xVcnzbpQeGcHpheFGxBQTFc/PTs0UPF2KD84Rx4zBHjTlSxOObN8eEc1wNK7UNfGCoN/WnHbSHdrMwJw6DR7XbkK/MfNchqQ1/8Rd/YaxIpe5cP64jba0Gf88zqQ3cW1/4whfCnGYYc28gOL03JqkNnm8t3VLawL3N/UG7qGt8z/OZ4Bpgfh24nsSrliHEYM5KcMrFmI9MeUnXIV8bSE9a7p96t+HYY4+1uXPnGs8s6gXra6+9Noz65GsD5/iC7QKE9lTbkq4DXxSS2sCzjGcs7aJ+3FNcO9IwvO7XlOtAW6optmG2fv16qmHUA94Y9zS9nsW2gZXltIU8eA6QcbVHp/K1gecPzyHaRn34As3ngy/HpVw72lMNK6UNfP6Trh11rPUzl/uazyz14t7lHsB43yZdB+ImtSHpOQ0r2lcrk0CtMmmGf32OHD1Vbtw0FM1LycPo0eLDSzgvWQ93lzAeXGxv4WG4HBNOumpYqW2I20Y9MdpNO/DHVu029FZmXNf4OsThXl/awHUinocRrxrs4zzztYHrD0OvD3E9LXXzcHdpg5/HJT73Kdea42oZ5Xgd3KXe1B/D7+HEpR7Z4ZwnHuHE4diNtpKmmkYZXp673AvcE9SJunk49aMu2eGcJx7hGH7CMPInTTWNMigrNm8D9wD3gp/zeyW7npyn3oRj+D2Patbd8y6lDdltow1eZ9rJsZuHe3mVdp2Zl+eu3zPZdaV+1CE7nHTUdeDAgYbLMYafe5I01bLe2kBbqAvG/UF86lLKtSNdNYw6UTfqGBt1pzxcDyce8TH8Hu4ucUmTq31+/Thfact1T1AnL5N6cYxRb+qP4ScsNuJicRh+4pKm0nXPl1+rCdR8bdU5ERABERABERABERCBJiAggdoEF0lVFAEREIH6E1ANREAERKB2BCRQa8daJYmACIiACIiACIiACBRAoE8J1AJ4KIoIiIAIiIAIiIAIiECdCUig1vkCqHgREAERaAECaoIIiIAIVJSABGpFcSozERABERABERABERCBcglIoDpBuSIgAiIgAiIgAiIgAg1BQAK1IS6DKiECIiACrUtALRMBERCBYglIoBZLTPFFQAREQAREQAREQASqSkACtSC8iiQCIiACIiACIiACIlArAhKotSKtckRABERABHoSUIgIiIAI5CAggZoDioJEQAREQAREQAREQATqR0ACtXz2ykEEREAEREAEREAERKCCBCRQKwhTWYmACIiACFSSgPISARHoqwQkUPvqlVe7RUAEREAEREAERKBBCUigVvnCKHsREAEREAEREAEREIHiCEigFsdLsUVABERABBqDgGohAiLQwgQkUFv44qppIlBJAgc6O+3Z8eNtQyplz3z0o8FPWCXLUF7VI/D0cy/ZlNu/a21/fpt98vNfC37CqleichYBERCB0glIoJbOrvyUykEEmoTAaw8+2E2QHu7qMsQpgrWro6NJWtF3q7nqyc025Svftad//lKAsPuN/cFP2De//48hrBH/LFu2zHbs2NGIVVOdREAEqkxAArXKgJW9CDQ7AYToC5/9bGIzdi5cGMRqYoQcJ9566y2bM2eOLV26tMfZ7HMIlP/xP/5Hj3iVDPAyp06dahh1I6xSZVB/2lGp/IrJh17SLy9elZjkmyufNOIkRkg4sXr16sAKXliua5mQNG9wpVjlLUQnRUAEGp6ABGrDXyJVUATqS+D1FSsyFTj5mmvswpdfDobfT+xMi1T3F+oOGzbMDh06ZNlCECE3duxY+8AHPhCyGjFihP3n//yfrVr/KK+jo8Pmzp1rjzzySDD8CLBKlUn9aUel8ismn1X/858y0SddPNp+8t1bguH3E4hU9xfj3nTTTYHX8uXLw7WEZTHpc8WtJ6tc9VGYCIhAfQhIoNaHewGlKooINAYBelC9JsMXLLB+bW3B8Hs4Q/7uL9Q99thjDSG6YcOGTJLDhw/bM888Yx/72McyYYgehnoJwE9P3cK0IKbXLu7pRFAShs2aNSszNLxx48ZMTx9pySe2devW2bRp0ywWkPg/97nPZaLFeVM29URYk9/XvvY18/I4pnwsu27UgwzjvPATVk3zYX3K+OKUi23YiYOC4ScM2/36fpyyjOs5aNCg8IUDDoVwgQmsMNJQAZgQjl8mAiLQdwlIoPbda6+Wi0Ag8MsbbwwLnzakUjndWHzm8yelj8MpKxT67p/TTz/d9uzZYwg+gvAjTgcPHsxhTtuyZYtdcskloeduPIu2NhwVuBMnTgxh9ILedttt1tnZGdK/+OKLYSoB4bNnzw5h/sfLRZB6WLaLKEZ8kR6jbEQt8bZv327U4YEHHggCl/yJgyF6Y/FNfMr7zW9+Y/Q4Eoc6E16Ozf/OD8PCJxY/5TLmm3r++fy50maHUZbnhXvvvfcG8T9z5kw79dRTza9boVzyXRvyr5opYxEQgYYncEzD11AVFAERqCqBV7797YLzZ7ifHlWE6s50L2bBCd+NmF0WggZh8/Of/zzE+NnPfmZjxowJ/qQ/H//4xzNxRo4cGXrsiEuPJr2W9MbNnz/fEIKEI4JvueWWTI8qYUlG7x3pMe/R27p1q61YsSIIMcIRZQhp8jjjjDPsvPPOwxsMMUtvqscLgdGffv36hakL1If6RqdK9j687umC0zLcz3xThGopw/rZZfkQP2KbSsAPt1AuxVwb8pWJgAj0HQISqM15rVVrEagYgVNuuKHgvF578EF7Nt1ryTZTCNWCE74bMVdZiExEIOKOOamI1nejF+Ugjpg7ili66667ghAkAwQvYvN73/te6EklzA3BiJ+ycenRzE5PeCzEOE9PKeGx0TtKzypD28QhTXze/ZTR0dFhHWmjzh5eqjttwtiCk/pqfraZiof+C80gX1lcx1yiOx+XfNem0DopngiIQGsSkEBtzeuqVolAwQQ+dt99Nu7IkbwWzzfNzvjMv/mbvGnjvCkrO70PryPu2tvbs08XdIwIoseUOZAkQPByjB9DiM6bNw9vpsc1HKT/TJgwwR5++OHEHlaE1/r16zPTENJJcv5HXHOC6QC4zKXFzWWIcAQqPbHUPVecQsPuuu7PreuHf53X4vmm2fl+fc6kvGnjvCkrO70fw5x2+bG7vXHJd208j9q6Kk0ERKARCEigNsJVUB1EoMEJtHV0hJX7A9vbQ037tbUZ/vPTwu3ka64JYeX8QQTu27cvzGMsJR9EzoUXXmj0bDK8jlgaMmRIEKM+7J89T9LLQSAjFr/1rW9lhvGZIkCdiMN55sWSnryxXIt4EGdMV/B4CDMXq+SD0VPrUwCoK3Wm7pyrpn3xM/8prNwfe95poRgWSuFf+Zeft3g1fzhZxB+mO8ADQ2zTO5ydPIkLva29XZvsvHQsAiLQdwhIoLbgtVaTRKAaBBClCFJ6RC98+WXDj0gtpSxECwLNxRlDvQsWLDA/RhT6KvokP+XG58iDoXWMvD7zmc+ERTuLFy/OLJ7KJaDIh/rE8ciD/DiHkY4wN86RJm5DdjzmmbJlkoeThvqyoCrOh/O1METpyrs/H3pL2WoK/9hzjwrWUsrPZgIL8imUC/Fi5uRHelxY4ecegBl+mQiIQN8iIIHat663WisCIiACIlA6AaUUARGoEQEJ1BqBVjEiIAIiIAIiIAIiIAKFEZBALYxT68RSS0RABERABERABESgwQlIoDb4BVL1REAEREAEmoOAaikCIlA5AhKolWOpnERABERABERABERABCpAQAK1AhBbJwu1RAREQAREQAREQATqT0ACtf7XQDUQAREQARFodQJqnwiIQFEEJFCLwqXIIiACIiACIiACIiAC1SYggVptwq2Tv1oiAiIgAiIgAiIgAjUhIIFaE8wqRAREQAREQASSCChcBEQgm4AEajYRHYuACIiACIiACIiACNSVgARqXfG3TuFqiQiIgAiIgAiIgAhUioAEaqVIKh8REAEREAERqDwB5SgCfZKABGqfvOxqtAiIgAiIgAiIgAg0LgEJ1Ma9Nq1TM7VEBERABERABERABIogEATqkSNHOrdv324yMdA9oHtA94DuAd0DzXMP6FrpWrXiPYAu/T8AAAD///6D8N8AAAAGSURBVAMAadXdJHObe78AAAAASUVORK5CYII=">
          <a:extLst>
            <a:ext uri="{FF2B5EF4-FFF2-40B4-BE49-F238E27FC236}">
              <a16:creationId xmlns:a16="http://schemas.microsoft.com/office/drawing/2014/main" id="{00000000-0008-0000-0A00-0000012C0000}"/>
            </a:ext>
          </a:extLst>
        </xdr:cNvPr>
        <xdr:cNvSpPr>
          <a:spLocks noChangeAspect="1" noChangeArrowheads="1"/>
        </xdr:cNvSpPr>
      </xdr:nvSpPr>
      <xdr:spPr bwMode="auto">
        <a:xfrm>
          <a:off x="9553575" y="266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157161</xdr:colOff>
      <xdr:row>2</xdr:row>
      <xdr:rowOff>133350</xdr:rowOff>
    </xdr:from>
    <xdr:to>
      <xdr:col>7</xdr:col>
      <xdr:colOff>704849</xdr:colOff>
      <xdr:row>17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A00-000003000000}"/>
            </a:ext>
            <a:ext uri="{147F2762-F138-4A5C-976F-8EAC2B608ADB}">
              <a16:predDERef xmlns:a16="http://schemas.microsoft.com/office/drawing/2014/main" pred="{00000000-0008-0000-0A00-0000012C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6</xdr:col>
      <xdr:colOff>276224</xdr:colOff>
      <xdr:row>20</xdr:row>
      <xdr:rowOff>104775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8C4FFE3-E6F5-4FB9-89C5-DD7FA299D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190499</xdr:rowOff>
    </xdr:from>
    <xdr:to>
      <xdr:col>4</xdr:col>
      <xdr:colOff>390524</xdr:colOff>
      <xdr:row>23</xdr:row>
      <xdr:rowOff>9524</xdr:rowOff>
    </xdr:to>
    <xdr:sp macro="" textlink="">
      <xdr:nvSpPr>
        <xdr:cNvPr id="13313" name="AutoShape 1" descr="data:image/png;base64,iVBORw0KGgoAAAANSUhEUgAAAqgAAAFcCAYAAAAEU0zOAAAQAElEQVR4Aey9C7RV1Znn+207N0UEIy8fURJOxPgqRbqQkqTj5dB23W58VYgwJJSAIeT6IhBjhuiNyEGtqpARYwIY0x2hRNMGSyKVIEX1SNkcrhlpDVCFxCZKRA8BfIKQQglJpULv38RvO88+e+2z36/zZ/CdOddc8/lba6/13/O1jzH9EwEREAEREAEREAEREIEGIhAE6q9+9asjL7zwgkwMdA/oHtA9ULF7QM9UvVd0D+ge0D1Qyj3w/PPPrw8C9Te/+Y2dccYZMjHQPaB7QPeA7gHdA7oHdA/oHqjrPZBKpdqDQLWEfwoWAREQAREQAREQAREQgVoTkECtNXGVJwIiIAJmYiACIiACIpCHgARqHjg6JQIiIAIiIAIiIAIiUHsCpQvU2tdVJYqACIiACIiACIiACPQBAhKofeAiq4kiIALNRUC1FQEREIG+TkACta/fAWq/CIiACIiACIiACDQYgSoJ1AZrpaojAiIgAiIgAiIgAiLQNAQkUJvmUqmiIiACImBmgiACIiACfYCABGofuMhqogiIgAiIgAiIgAg0E4F6CNSS+Lz11ls2Z84cmzp1arDVq1cn5nP48GFbuHBhiLd06dIQb8eOHTZr1qwQ5nls3LgxnNMfERABERABERABERCBxiHQFAIVwblkyRIbMmSILV++3CZPnmxr1641RGculOvWrbN9+/bZscce2+00x3fddZc98sgjwcaMGdPtvA5EQAREoLkJqPYiIAIi0BoEmkKg7tmzx3bt2mUjR460fv36BRf8W7duxelm9LSuX7/eLr300h4CtVtEHYiACIiACIiACIiACDQkgYYTqLkoIToPHTpkw4YNy3W6Wxi9o/S0nnfeed3COSCP+fPnh2F+pguQL+EyERABERABERABERCBxiHQFAK1UFwM+W/ZssUuueSS0NMapxsxYoQ98MADYWifYX7EKmI2jiO/CIiACLQwATVNBERABJqGQFMI1MGDB4fh+t27d+cFS48owvPee++12bNn2969e+2nP/2p+UIpTzxo0KCQH/NUmd/q4XJFQAREQAREQAREQATqT6ApBKoLyj179gRiPveUOan0mrI6n1X9LHqiVxRDlA4dOtQ+8YlPBLEaEr77Z//+/YaQJT1zWt8NliMCIiACIiACIiACItAABJpCoNKDOnfuXGP4ni2iHnvsMbv22muNYXtn2Nv8VAQsaTHmoY4aNcomTpzoyeWKgAiIQJ8moMaLgAiIQCMRaAqBCjDEqM8hpYeU3lLC6U1l+yjOc+yGqF28eHGm9xQxSjo3pgB4XLkiIAIiIAIiIAIiIAKNQ6BpBGouZMw5ZUupadOm2eDBg3NFUZgIiIAIiIAIiIAIiECTEWhqgeq9pN6b2mTsVV0REAERaA4CqqUIiIAI1JhAUwvUGrNScSIgAiIgAiIgAiIgAjUgULRAffvtt629vd1SqVRRtmjRoho0J7EInRABERABERABERABEWgSAkULVNr1yU9+0g4ePGhHjhwpyH70ox+RTCYCIiACItByBNQgERABEag8gZIEauWroRxFQAREQAREQAREQARE4CiBogXqgAED7O677zbco1n0/vfyyy+3efPm9R6xTjFUrAiIgAiIgAiIgAiIQOMQKFqgxlXfvHmz9e/fv8dc1OHDh9urr74aR5VfBERABESg7xFQi0VABESgJAIlC1QWPX3605+2F198scc81KefftrGjh1ra9asKalSSiQCIiACIiACIiACItB3CZQkUFnJv23bNkOIfuhDH+pBjzDOrVq1yojbI0IzBaiuIiACIiACIiACIiACNSVQkkBlBT+1PO6443Bymp/zuDkjKVAEREAERKDPElDDRUAERCCJQEkCtRDx6cLU4yZVQOEiIAIiIAIiIAIiIAIiEBMoSaCygn/SpElhnmmuxVCEMQf1nHPOKWq1f1yx5vCrliIgAiIgAiIgAiIgApUmUJJApRJsHcU8U4RoKtX9V6VOP/10e/zxx7W1FKBkIiACIiACxRNQChEQgT5NoGSBCjUWQ+3cubPHKv533nnHRo8eTRSZCIiACIiACIiACIiACBRFoCyBWlRJfS+yWiwCIiACIiACIiACIlACgaoJVLaXmjFjhjbsL+GiKIkIiIAIiEA+AjonAiLQ6gSqJlBbHZzaJwIiIAIiIAIiIAIiUB0CJQlUVunzc6apVPfFUanUe8dsL9XZ2VmdWrdArmqCCIiACIiACIiACIhAbgIlCVQWR11xxRW2adOmHgukjhw5EsLYB7W9vT13qQoVAREQAREQgeoQUK4iIAItQKAkgUq7r7nmGnvwwQfxykRABERABERABERABESgYgRKFqi+jdTmzZsrVhll9C4BOSIgAiIgAiIgAiLQhwmULFBhtmTJksT9Tvm1qRUrVhjTAYgrEwEREAEREIF6E1D5ItDqBJ5//nm77LLLbPz48cHlOLvNe/futSlTpvSIQ9ze0mbnVa3jsgQqvaf9+/e3VOq9xVGpVMpYQMVCqmpVWvmKgAiIgAiIgAiIgAh0J4Dw7OjosKuuusrWrl1rp512mn3729+2Q4cOZSLi/853vmNLly61xx57zOhQXLVqlXlafiF0/fr1hpudNpNJDTwlC9RFixbZpz/9aXvxxRfDoihfHIXrP4G6Zs2aGjShrxWh9oqACIiACIiACIhATwKITPahb2trs2OPPdbGjBljb7zxRjeBSvjtt99uQ4cO7ZaBpx03blwIp7MxO204UaM/JQlUGr9t2zZDiOYawieMcyhy4taoLSpGBERABERABEonoJQi0OQE3nzzzdCCE044IbhJf5566qkwvD958mQ78cQT7Utf+lIQrPSmdnV1ZZKh4RCumYAaekoSqGwhRR3Z6xQ3l/k5j5srjsJEQAREQAREQAREQARqS+Ciiy4yhvEZ4qeX9NZbbw09rpdeeqktX748iFfc2taqe2klCdRCxKcLU4/bvVgdVYmAshUBERABERABEejDBN555x3zntTeMDDMf+6552amAUybNi0IV8TrzJkzw/xU4vSWTzXOH1NKpnQBT5o0KUygzbUYijAm155zzjmhcaWUoTQiIAIiIAIi0DgEVJO+QKCQVewMeTfqCvizzz7bTjrpJGOYnsVQGzduNAQo807nzJlj2K5du+zuu+8O81KJQw8qw/zE8WtMG1lkRY9qUwlUGnD55ZeHOagI0VSq+yr+008/3R5//HGbN28eUWUiIAIiIAIiIAIi0NAEEGXNvgIeMXnjjTeGYXrEJeLzuuuuy3Bn0dSHP/xhYyEU5zHi3HHHHSEOApbtqZibirClRzWcqMOfY8opk8VQO3fu7LGKn+5l38i/nPyVtrIElJsIiIAIiIAIVItAs/c+IlBZFNTsK+B9finD9CtXrgyLn9gWlOt+5ZVX4liuOPSgLl68ODPEz0r/ELlOf8oSqHWqs4oVAREQAREQgUYi0Ofrgrhr9t5Hn7fZCivgs29IBCniExGafa5Rj0sWqMwzZY+sVOro8D77osaN5FvIjBkzjHhxuPwiIAIiIAIiIAKtRQCBynu/2XsfC7kqiD16Jxt5BXwh7Wj0OCULVLYkuOGGGzLD+zS0vb3duEHxy5qMgKorAiIgAiIgAiUSaJXeR6Yoelt6Q8F8T+ZpMoeTxUbM10S4YvVeAd9b3ZvhfEkClV5R5p5Onz4900YWRN1zzz129dVXS6RmqMgjAiIgAiLQ1wmo/e8RaOTex1ZaAf8e8eb1lSRQaS7D+9l7nLIwav78+UGk+j6oxK2EvfXWW2F7hKlTpxq2evXqxGwPHz5sCxcuDPGWLl2aiUca0mKsVCPPzEl5REAEREAEREAESibQ7L2P9Ii2ygr4ki9iAyUsSaAiTH/961/bCy+80KMpLlKZAtDjZIkBCM4lS5bYkCFDwtYJbH/A/lw7duzImeO6dets37594VcRPAJ7gTFf5KabbjIXrY888oiflpuXgE6KgAiIgAiIQDKBpN5HRB97brJv6Pbt2xt+/03v4WWYvplXwCdfqeY5U5JAZaP+z33uc8aKsFxNRaSykX9nZ2eu00WH7dmzx9hYduTIkdavXz/DJZOtW7fidDN6Rbmx2NsrXq32zDPPhK0WRowYYYMHD7YzzjjD+LAQv1sGOhABERABERCBWhFokXIQovl6H5mryXu3GfbfzL4kiFb0TqwpsuPouPIEShKoVION+lesWIE3p3GeearslZozQhGBiEgmIA8bNqzXVPSK0tN63nnnZeLSA0uPKuG6wTJY5BEBERABERCBihFAyNFBhHnvI3ujvvzyy+abxeeKw3sZAUg6rN77b1YMSANldLiry7o6OuzZ8ePtmY9+NNgLn/2sEd5A1exWlaIFKqv0uXlwu+WU52DNmjWWvQ1Vnugln2LIf8uWLXbJJZeEntaSM1LCYggorgiIgAiIgAjkJHDWWWfZsmXLwghmzggKrDqBA52dQZDuXLjQ8CNKsdcefDAIVtyqV6KEAooWqCWUUXYShuT5hrV79+68eXlP67333muzZ8829mX76U9/ag888ECYv0ovKj2xeTPRSREQAREQARFoCAKqhAiUT4Be06RcDqd7VhGuuElx6hVekkD9yU9+YiyUSqVSlkr1bldccUVZ7Rs0aFBY8MRcVDLyuafMRaXXdNasWcYK/TFjxhhD/BgLoZgT84lPfCKI1VNPPdUQp/v37zeELPNPmQ+D+CVPmQiIgAiIgAiIgAi0EgGG8b09A9vb7cy/+Ru78OWXg9uvrS2cQpwiUsNBA/0pWqCyQKoz3V185MiRzCb9hfjZJ7XUdiMi586da1vSw/dsEcVq/GuvvdZY8OR59jY/deLEiTZq1ChjGyx6V5mPirD19HKrQ0C5ioAIiIAIiIAI1IcAQ/pe8kkzZtjJ11xj/dragotY9XNxPA+rt1u0QK1XhRGjDNXTO4rRW0pd6E1l+J/zHLshapl0jRj1MPykxRYsWKB5qg5GrgiIgAiIQLMRUH1rRIAexq6O5lpg5Giou/sRp+7HRajiNqo1jUDNBZChelb88fNiCNJccRQmAiIgAiIgAiIgAqUQoGeRVe8MgeNH8GGvPVj/BUbUA6NeXWkBjTGkz5zTDamUYXGbiZd03IhitakFKqKUXlLvTY3By98EBFRFERABERABEWhgAoi9pOohDhGuuElxygknXwxhifjEqA+G+EQ4YxxTDwzhTPxc5SJeOU+e5PX6ive2CpVAzUVMYSIgAiIgAiIgAhUl0EiZuSBCSCGoMMQS4Y1Uz+y6UEcPG1iFBUa0H0M0IhgxGGFJAhTxiXm9enP/aNgwO6ZfvxCNsmgT/He+u+VUOJH+E89HTR82xP+m7kFtCIKqhAiIgAiIgAiIQE4CiKlYECGSMEQZQgw3Z8IGCKTuXo1SFhjRTvKgjYhPjDbDIxagiEYEI0Z8zMvtzaXnE/HM/NLhCxaE1fnnr19v444cCTZ21y47GODO9AAAEABJREFUb926sDAqV16kJ36uc/UOk0Ct9xVQ+QkEFCwCIiACItDsBBBkSW1AwCHKcJPi1DM8rhcCMK4Lws6P/+3tt62ro8MQmrQ3FqAcE047McRnnK/nkculDAwBivjE6OlEULoAvfDll41jwtvSdaCexI/z45g4pMfPOfLlmPQeRngjWUUFKr8YlUod3Rd1+PDh9uqrrzZSW1UXERABERABEWhIAvywzJQpU2z8+PHBnnrqqR71jONcdtllxs+IeiTie1ryIa6f6+HWKABh5kUhghBRCCJcBBLnEGsIN/yVNvKODXHoRq8mhrCMjTq7vW/gwEyVSJc5SHvi43/du9doA/kRTpnpKL3+hwEGG8QihpDEEKCwwjhGfGK5BGivBaUjUA7pycvz5jh9qmH/lyRQ305/W/jUpz5lmzdvzjQMP3uMvvLKK8a+qGyUf+utt2bOyyMCIiACIiACItCTAD8ic+edd9q5555r7Exz8cUX23333Rd+DdFjE+c73/mO8W5lL3D2JF+1alU4jVBdtGiRzZw5M6RfuXJlQ/y0KGItVDD9J98Q+f5//EcjrttrDz5obl3pXsHYXDzSMxkbvZYYQ+duHMcWx/d8EJaxebm4vz9wIF3zo/+JTxjik/rEC4yOxuj5F1GIISoRnxgCEXORmC1AEatYz9z6XkhRApUeUXpG+RWpAwcO2Jlnnpkh9o/pG+wzn/mMfehDHwphF1xwge3cuVO9qIGG/lSYgLITAREQgZYhgPh84403jPcrjRo3bpzRERT3grLf9+23355TeG7cuNEQrBMmTCB5w9jhrq5MXRBpmYO0B+GWdsL/3+7ebbnEI6IwFo/4EYmYi1l3KQsLGVbhD3lTHwQv9aBcL4a2DV+wwDDEJ6IzFqD0GLelhTaG+MQ8rdxkAkUJVMQnonPTpk02cODATK58kLZt22bTp0/PhCFiOTjllFPChw5xy7FMBERABERABETgPQIIUd6jbW1t7wXm8Pkw/uTJk+3EE0+0L33pSyEW7+XXX3/dCGeYv7wh/pBlRf4MbG/P5BMLOgKzjwmrtPVrawuLg9ylPm6ISgxRGRti0g2xOeLee+39J5+cs2r90vkTh/iIT4z8Cc+ZQIFFEShKoHrO3nP6wgsvhCCGIvAgYHGxgwcPBmGKy4cnPsd5mQiIgAiIgAiIQOEELrroojCEzxA/Pa5Mo6P3lRzOO+88W7t2rXGO43Xr1uHUzehxLHSI/N8NGGAIOzeEo1ssHvEjBjGEYWz0WmL0XLpxHFscnzwwRGVsXi4u9Rn2xS/av/9f/yv0jnIMUAQodSFvDyNcVlkCJQlUhhLuv/9++/SnP22pVMr4ILhI9eo99NBDds4554RhBw+TKwK1IKAyREAERKAZCXR1dRVU7aFDh4b5qohUF6ixv6BMqhAJUcr8TIbBsbe3bMmUwrmkIfJPpju0conHfAISYRgbohHLFFhBD/kiYqkj4hdhynEFi1BWOQgckyOsoCB6ROkZZUFUZ2dnDyE6b948wwrKTJFEQAREQAREoI8S+MhHPmKnnXZaWLcBgg0bNoRjwu+++25jyH779u2GH0GKIUgZ5mdu6rhx781ZLXS6AOWUYDmTID67OjoMUbpz4ULjOI6Yet/74sOMH+GH6MsEyCMCEYGSBWqUR04vW04x4VtzT3PiUaAIiIAIiIAIBAKIzBtuuMGefvppYw4pLseEE4HV/WeccYYhRC+99FLDEKh33HGHEYeh/7Fjx9r1118f7KqrrjLCSFstQ4S6KHVhGpeF+By+YIHR2/inv/yl4afHkzjxOQ8jXCYCMYGSBSrCEwGaSqXCXFOOyZitLlKplLH9BT2s9LQSLhOBhiCgSoiACIhAAxI466yz7IknnghzTHE5Zvuol19+2a677rpQY0Qn21Bh2VtJscKfcGzatGkhfjX+xMI0V29pLD4ZBucYw09vqYbIq3FVWjPPkgQqqw3ZUor92Bjif/zxx8O3tk996lOBEmErVqwIfv0RAREQAREQAREongAiddmyZTm3lio+t/JS5OstJWd6SOktxRCjhMlEoBwCJQlUVubTe8pQBIWPHj3ajj/++GCadwoRmQiIgAiIQK0IMO+SeZq8kzC2Y8pVNnM4OY89/PDDIQpxOXYjH/ILJ/v4H+8t3ZAeFd2ZY24pPaMIU3pFEaUc93Fkan4FCZQkUPm1qF//+tfdqsGK/UmTJnUL04EINBcB1VYERKDZCLBgqLdfYaJNCNJx48aFIXR+qYktmVyInnTSSWF7JobHs4fOSdvXjI3w4xX32e0fvmCBMVyv3tJsMjquJIGSBGolK6C8REAEREAERKBUAghUFgwxqkce49IilGloLj4Jw5iXyRxO/LKeBOLeUsQpIjWORe/o8LQw9d7Sohc3xZnJLwIFEChZoP74xz82fi0qlUqFvVDZMPiKK64I/lTqaBgPDF88VUBdFEUEREAEREAEiiKAEEWQtrW15U1HPIbvGcpnlXxHR0dmbmf8K0xMA8ibUYudRJgiSHOtxKepCFP2I1VvKTRktSRQkkBlzuk777xjLIbKZ1rFX8tLqbKqTEDZi4AINDEBNrdn+J5hfLZk+vKXv2yskqdXlTBs5syZ9uSTTxrzUpu4qb1WHVEaL3rK11uKMOVXlXrNVBFEoMIEShKoFa6DshMBERABERCBsggU+itMFDJu3Dijk+XNN9/kMGNjxoyx/v37Z45bzRML06RFT/XpLW010mpPJQhIoFaCovIQAREQARGoCwF+bam3X2FieP8b3/hG6DGlkohZhOgJJ5zAYcY2btwY/NnhIbBOf1xUPjt+fPilJobiGZInvJAqES/uLUWYxun6tbXZ8AVHN9RXb2lMRv56E5BArfcVUPktQUCNEAERqA8BfkmJX11iXqnPL+WYcGrErzAxvD99+nRj3ilxli9fbmyJyD6jzDklDIvDSVtvO9DZGUQpohI/YhNjSB7BiptUR+K5MCU9x3HcWJi2dXQYx/F5+UWg3gQkUOt9BVS+CIiACIhAWQQQmvz6EvNIcTlmfmn8K0yIVJ+DSjzmnlJo/AtMcTjn6m2I0KQ6IDhzCU8XpfS0cj5OjwiNe0sRpvH5BvWrWn2UQNECldWS7e3tYbX+jBkzbNGiRcGvFft99A5Ss0VABESgAQkgUhvlV5hKwcMwvqcb2N5uPjcUF6HJuVikIkx721CfIfw29ZaCTtYEBIoWqHzDnDBhgrF6n435t23bFvz83Olf/dVfNUGTVUURqDEBFScCIiACRRJgSN+TnJTuDGIlPcIUF5Hq595YuTIzDcDD3FVvqZOQ24wEihaoNJJfjcI95ZRT7OMf/zhewz9w4MDg1x8REAEREAEREIHSCdA76qkRpe7H7dfWhhPsD4cPB9f/cA5h6hvqc+znWtFVm1qXQNEC9YILLrCf/exngQj7oV533XXBv2nTJhswYEDw648IiIAIiIAIiEDpBBjW99Rxbyph2ceEIWLpWfVhfMJkItDMBIoWqB/60Ifsrrvu6tHmyy+/PKyK7HFCASIgAnkI6JQIiIAImNFjyqp85pKyOCoWocxH5RxxOP/6ihUZZANGjTJ6SxGniNTMCXlEoMkJFC1Q4/Zu3rw5bGqcSh39adNU6qirBVMxJflFQAREQARE4CgBRCbiE6GJIUZZ3MSqe4TozoULjfNHYx/9SxrOESf7/Oh//uejkfS3JwGFNDWBkgUqq/c//elP24svvmgsmIqN/ej4Kbk1a9Y0NRxVXgREQAREoHkJIOxcBCLuMIQe4bVoFeXQ8+l1cCGKKEVoYtliNK7X+08+2VLve18clPH3a2uz89evzxzLIwKtRqAkgcpWU6zeR4gy5J8NhTDOrVq1yoibfV7HIiACBRFQpCYgEG/0jj9XlQlnI3js4YcfzkTBTxhGnMwJecomgPBDkLoIRCxiCEYEIm7ZhbybAflSHkIUI38Xowhir8O70XM6CM6B7e3hV50Qngzbf/zVV+1Pf/nLEMY5EhKPRVDMNfUwwmUi0GoEShKoBw8eDByOO+644Ob64+c8bq44ChMBERCBZiaAwHzuuefsscceszvvvNOefPJJe+qpp7o1iTjjxo0ztui7+OKLbe3atcZPb3o8wmfOnGl8qWdz+W6JdVAyAURiUmIEJaIRNylOUjhpELfZQpTyyBNDrCalR2BiwxcsMMzFKIITf1tHh8XCk7iEcQ7RSjyOk/JXeKEEFK/RCZQkUAsRny5MPW6jg1D9REAERKBYAjt37rQTTzzR+FnNs88+20466STr6urqls20adPMf7UoPkEY5+Iw+StDgF5LzwmxxwIihB0ugo9zh7u6DDGJP5dxHkOIYgjQcnpFKZs6uCEyMeqXq3yFiUBfJ1CSQGU7KTbpZ57pq+khiGyIhHGO/VKJm31exyIgAuUTUA71JXDo0CF74403MgI1qTb0lk6ZMsUYxqeXtCPdQzZ06FAj/Zw5c0L48uXLwy4o/PpRUj7VCo/rRx29Zze7PKYgcB6jV9jPJ4X7+Xq4Bzo7M8Xm2+Te4yFE8WcLUZ8igJDlfCbTHB6ELz2iWNzbiR8hygp74uRIqiAREIEcBEoSqOTDtlI8bBGiqdTR1fup1FH39NNPN35Zat68eUStiL311lvGw3zq1KmGrV69Ome+O3bssFmzZoU4cbzscM5t3LgxZx4KFAEREIFKEUCMrly5Mgzx87z88pe/bAzl0+u6ePHiEM4Q/x133NFjekCl6pCUDyKZqQnnnntuqAdTEO67774wBSFOgyAdN25cJo5PU0gKj9PWw4/g9HIRhu7H7dfWhhPsd6+9Zt4rSg9poUKUXs/h6SF6ekURoPHQe1v6CwjnQwH606wEVO8GIFCyQKXuLIZiiCtewY//nXfeMTbxJ04l7PDhw7ZkyRIbMmSI0dMwefLkMI8L0RnnT7x169bZ1772tRDvzDPPDA9UxC3xeCGwh+sjjzxi2JgxYwiWiYAIiEDJBOhFRegVksG4tMjj+fjmm292i86zqH///j2mB3SLVIUD6k392RqQ7KkfC1vpVeXYjakITEnwY3eTwv18vdxYIGb3fMbH2b/ClF1fxCwCd3hajMZCFD9ClHNxWdnpdSwCIlA6gbIEaunFFpdyz549tmvXLhs5cqT169cvuOSwdetWnIxxbvbs2TZ48OAwfLZv374gahGmmUjyiEBfIKA2Vp0AzxWEJQIPofeLX/wi7FpCGMPkDIXjfuMb3wg9plSoq6sr7B19wgknGL2PnCccwYpwbWtr47BmhhBFkPZWLvFyTVNICq9ZAxIKOj79RcBPMR+VRU2H0+wZwo83ufc4CNGB766gzxaj9JIiRjnv8eWKgAhUn0BTCFR6QHkBDBs2rFciDNszfI9QJfIXvvCFIGrxk8f8+fPD8D/TBciXcJkIiIAIlELgyiuvDHNQGdVhiP6qq64yn0fKgikWTk2fPt060sO+CFZGgJj6RBzSsoM1LDkAABAASURBVPqfcNIyzJ+rl7KUelU6TdI0haTwSpdfTH4I0UP/+39nknCMSPX5pAc6OzPn6An14Xn8CFFMYjSDSJ4cBBRUGwJVE6h8K58xY4axYKo2TTlaCr0XDN/zImBKwC233GJMBRgxYoQ98MADYWifYX7EKvGOptJfERABESieAL2oPo+U7aIY8ubZgvC88cYbDQGH+RxU4rgIzZW2+BpUJkVXunex0JzGpXsn6e2l1zdOkxQex6mWHxFK7ygiFHtz1aq8RfVrO7rJvYRoXkw6KQJ1JVA1gVrJVjFkz8N89+7dBWfLcD9TAnhZZPeUDho0KGwLwxQA5q0WnKkiikBLEFAjqkmAZxWi1YVoNcsqN++PfOQjdtpppxlrCchrw4YN4Zhwph/Qu4ubNE0hKZy8amGxMN25cKFxHJf7R+lRN4b7XYgiTIcvWGBs9eRhcXz5RUAEGodASQKVXtHhw4dbKnV01X4q1dNl/9POzs6KtNQFJXNRydDnniJA6R1l1T6r+vEvW7aMKMGIz8sCgRsC3v2zf//+MEeV9AjZd4PliIAIiECfIsDz8YYbbgg/EoAYZWcWjgkHRG/TFJKmL5C2WoYI7eroMHpKMYRpXFYsQsfu2mWjOjvt/PXrzYfy29Jp4/jyi0BFCSizihEoSaCyev+KK66wTZs2Gav2cxkb9be3t1ekogjMuXPn2pYtW8L8UYbPrr32WmPY3gtgfirHiE7moGLEv+2220I8BCxhGPNQR40aZRMnTvTkckVABESgTxJgPuwTTzxhTD/A5ZiRJ56zvU1TSJq+UA2QsTBFlHIcl9MvPWzvvaNtaRHKcXxefhEQgeYiUJJApYnXXHONPfjgg3hrYohPn0PK3FHmmlIwval82+c8x4RzHiO+hyNGCXPzRVSkkYmACGQIyCMCYQpUo0xT6EqLTXpKMYRp9uVxUXrhyy9bWzpu9nkdi4AINCeBkgWq73O6efPmurWcuaV862dhAr2sdauIChYBERABEagYAXpHEaYbUqnwc6Qcx5nTO4owZdgeUcpxfF5+EWhMAqpVMQSKFqiLFi0K+/ghTNk834VqdqEDBgywFStWGNMBss9V6hhRyrd8ek0rlafyEQEREAERqA+B1x580OItobJrgShlPql6S7PJ6FgEWo9A0QKVPfxef/11u/nmm8Miqfb29rA5deuhUYtEQASyCehYBCpNgN7RrvTQPL2liFNEalwGvaMIU+8tHZh+58Tn5RcBEWhNAkULVDDQO9rZ2RkWSCFUWbGfSqVszZo1nJaJgAiIQJ8m4KLr2fHjM6vNEV+E92kwUeNhAZOkuaUIU37FSb2lETR5W5mA2pZFoCSBGudx+eWXB6HKSv5Vq1aFXlW2oGIrqjie/CIgAiLQFwgcSH95d9GFHyGG0TOIYMXtCxxytREOXeneUvhg2SwQpd5bijA9+ZprcmWjMBEQgT5AoGyBGjNasWJFEKuPP/64nX766UGsMmc1jiO/CIhAixJQswKBZ9O9psGT4w8CbWeODeVzRG2pINrtwjRX+xGm6i1tqUuuxohA2QQqKlC9Niyc4qfw6FUlrH///saiKvx93R5++GFjQ2xszpw54QcDspk8//zzdtlll4V4U6ZMsb1792ai3H333SGcfDKB8oiACDQEAYasvSLMlXTRhYsI4xxiDZGGv5GNeiIqEdz0dmK0j/BC6k080pMOy24zPOgtpacUU29pIVQVp68S6IvtropAjUGyqAqximiNw/uin58MfPTRR+3+++8P9tJLL9kPfvCDbigQo0yV+Nu//dsQ5+2337Z169YFIYugPeGEE8IuCt0S6UAERKAhCDCk7xU5acYMQ3QhxHARqX4ujudhjeRSPxeV+A93dYWfEWVIHsGKm1Rf4rowRZRyHMeFhwvTtvRwP8fxeflFQAREAAJVF6gUIjtKoCv9kGeBGb++wm9dx7+BfTSGGeduv/32sFG2h+HyYwRsqTVu3DgOZSLQZAT6RnVjMYYojVvdTEIMERrXPfbTxlzC00WpC9s4DW0fvmCB0VOKIUzj8/KLgAiIQDaBighUhu8Zxk+lUmHeaSp11NViqe64d+7caSeeeGIP8dk9lhnD90wBuP76623s2LHGDxFkx9GxCIhA4xFgWN9rdaCz073BjY9/f+CAIQIZMscQd/RKuhEXQwxiIYMa/aE+XhTtoecXUYmL0OQcdXKRSt3ZIsqPOe9GfBemiFKO/ZxcERCBChFo0WzKFqgMQbPV1MqVK405p7EhyKq5UX+LXpMgSPmFLKYCPP3008a801Ztq9olAq1E4PhohAOhh+BEzCHiXl+xItNUBCoClPPYzoULwwb1pMEQrxi9kRgCENeNcxhxMfLHyAsjb4yysUzBBXhI59HyTVN4I/3Mpz7U3eO766IUYYsw9XC5IiACIlAogbIF6sGDB2348OFGj1+hhfbleG+88UaYT1oIA58GUEyaQvJVHBFoMAItUx2G9d83cGBoD8IQ8egiLhZ+IUKRf8jPjbwwxCiGSMQoD0O8YpSNIXAx/BjnMOK6ucClDK8a7XE/btwD+ofDhwnKGOcQpr6hPseZk/KIgAiIQJEEyhaobNJPmQhVXFkygXHp3hV6nFkI9atf/cpYJEXYoUOHjAVQ2JYtW+wb3/hGyIRwxGkh0wJCAv0RARGoG4HXHnzQEH30jiZV4o+GDbOzv/994+c6MYbNseELFoQFVQhCjKF1DJGHJeVXbDjiE0PcYtTZzQVunCdx8h1zjvrSBvWWQkMmAo1GoHnrU7ZAZdHPpEmT7NZbb21eCjWq+UUXXRTmlDK3FGN+KWFe/JgxY2zUqFHGSn16pCdPnhzmrH7pS18KURjqJx27Iixfvtyyt6AKkfRHBESgpgQQfAhTeiLxe+H0pB571lnhsF9bmyFCx+7aZSdOmWID29uDnXzNNUGYtnV0GCLPDfGKIfoweiVx3TiHeXzyxjw/z59ysVCJEv7QJgQs7epK1zGepjBg1CijXtSBckvIXklEQAREIJFA0QKVHsD29MM1lTq6ECqVStkVV1xhDz30ULcFUqlUKgz96xelurNnhT7zSzH8nGWRGe6VV16Jk5mDShxW7rOCnxPEJ8yNeb+s+uecTARalUCjtgvRhjBlyDzuaUQQIhb/w/79NuYXvwgiDmHZlhZ45bSFfN0Gpp/BGMIQI28MsYghXjHKxRCSGH6Mcxhx3agzeZ2Q7nA4pl+/UFXaiEiljfSwxu0c/c//HOLojwiIgAhUg0DRApUe087OTosXQyX5tUiqsEtGL2osRAtLpVgi0PwEGBVgtADDn6tFvqtFdpw4nOkxTInJlb7SYYi2rrTYRLTFgo1yEHkIQMQix41mSQIXYUqdEavnPPaYnbdunRE3V/0JR9zmOqcwERCBpiLQ0JUtWqDSGnpR1TMKCZkIiECpBBCYzz33nD2WFkR33nmnPfnkk8aPWcT5+TGjBjNnzjR2teCX1gjv7Ucv4nwq5XdhSm9inCfClB5KRF4c3qx+emcRobQLP+1AmHKMAPcwwmUiIAIiUA0CJQlUKvKZz3wmDOmz/6kPURMua30CCAt6s7CknitERK6fa43DOc9x6xNTC3MRYITFFwCeffbZdtJJJ1lXV1e3qIwu5NoHmHiM5gwdOtR8twvy65a4ggcIU1bBZwtThBqCrVWEaYwMQUq7EKqI71ZtZ9xm+UVABBqHQEkClRdD57vD/K+//rqxD2oqpTmnjXNZq1eTQnqu2KUg18+1Et6RHhq96qqrbO3atcYvaX37298ueNut6rVKOdeaAMPxhexQQTy+BPFliIWB/HTyWWedZYhRF7fVrPuBzk5jKD9bmCLeEG4Y/mrWQXmLgAiIQD0I1LvMkgRqXOlYrDL8xsr0VCpl7e3txlSAOK78zU+gq6vLuOYszkrqueIcC7p8cZe3GoHKPdHW1hZ+TYtdCxApiBCPI1cEYgLcQ8zP9iH+O+64o8c0gDh+pfzMM2UBFIbf80WMapjbacgVAREQgeoRKFugxlXjV6Po2WDR1D333GOf/OQnTXNVY0LN7+f6FtJz5dMA2BaLLy0M07755psBANtoBU8d/3j96Jmjhy6XSI7jxAt4mJbA9ATS4nJcx6Y0ddHFfEHhCw1TiviSRKN7T0us4gwx2pXu5afX9EC699RTx8K0LX3ew+WKgAiIgAhUh0DFBCo9Y+3pXtNU6uj2Uwz7/+QnPzFEa3WqrlwbmQCClF6vRvy51kKmKRAHvrQhXpxDL3BHWqBomgJ0Sjd6RhGcLjJ/8YtfhBEXwmCP+MflSwIuJfEFhz2A6YEfN25ciM/1iH/0gnilWCxMs4fzhy9YYJp/WQpVpREBEWhZAjVoWFkCdc2aNWGhVCqVCgsc6DWl9xTr7OwMQ8E1aEPTF+EvR4YT6bnB2HuQ8EZsnIuKQurm0wBI89vf/tYQGAiNQtJWK05XAdMUkhbnIIj4MoZIyhZZ1apvUr706iLkMPy54iHwOI/FcfAThuHPlbbaYez7S288P0jB0D2in/mllMuCKRZOEYdV/tSTOHxZ4Npg9MzTQ4/hJ4y0xVpX+gsHn7lsYTow/YVbwrRYmoovAiIgApUhUJJAZdh++PDhhiDlJ04RpAiP0aNHV6ZWfSiXA2kh7y9H/IhSjF9vQbDiNhKOcQk9VwxzM9yNIMKf6+daR40aFb7IdKUFIkPqGzdutHPPPdeYs1rLNhYyTYH6MfSPMIoX57i4rvc0BTiXukUTaZkvTu82ht97KWt5HRD4Pr+Unmp63eGOIL3xxhvDfZErjteRec6kw/B7eIGuHYg+e3EahvNZ/IThj8/JLwIiIAIiUBsCJQlUhu15ySNQ6elIpY4O69OjWptqt04piNCk1iBU6dXBTYpT63B6qeitotcKw08Y9WB+IEO09IIh4BB39I7RS8bPtSJEER4IvksvvdToVb3uuutI2nAWCyN67ei9q4eISwLD5w+u1JOeRj6HXWnhH8fnuiD6CGtra8v0XpOWHRTo3eaasOgtOy1p6mG0B9FK3atVPp8nPncYfi8HMcpG9fSaDkz3nnq4XBEQAREQgWIIVCZuSQLVi6bHlJ5TelAxthZKpY6K1fb0A56hUI8rtycBhvE9lBeivxxxeVlyjhcoIhV/oxi9VfRaYfipF9eeHlTEKccII85jCA6EB+EID8KwlStXhl4ywmttiGN66wopF9GN+HYRxz3vPamFpK90HOpN/V2gFpL/hg0bQu81YpbRD9KTj6dFtLq/VV0+S3zmGLE4kO499XbyWRv+7jzTk6+5xoPlioAIiIAI1JFAWQI1u94rVqwwhCo2YcIE++M//mOt4s+GFB3HL8mTZswwXo68LHERqR41judhjeYiVBGljVavXPUZV8A0BYbBvccUMYoobUv3QiLwvLcSgVevaQq52pUURjv4lSZ6rekx5bNJXHq3MfYy5rhVDWHq80yzp8wMX5B7AVSrslC7REA8sbW9AAAQAElEQVQERKBZCFRMoM5IC6xU6mjvaSqVCu2nV4bpAOFAf3oQ4MXpgYhS9+MiVHGxf3v7bWsGkUpdm8HoxWVqAlMUMPyEUXd6SukxTVqcg8BrlGkK2b2g1D/bmA+8aNEiu/jii82/QNAGeq/pxWa+J4KbXtXstK1w7MJ058KF3ZojYdoNhw5EQAREoFYECi6nJIHK0H17egg/lUplVvFPmjTJ6Dl14xdfCq5FH404MM3Qm54tQOPjf927154dPz78og1DlLx04/Oeh9zCCdDji0DD8JMynqbAlASmJnAec3FHPMQsYRhCD8FHeK2MuiGiXaDGWzQhSJlqQQ8wOw50dHQYAtzbmF3HdevWhSDvVQ0HLfCHz8iG9PMpW5jyxY85pm1pLvhboKlqggiIgAi0JIGSBCor91ml7WIU9/LLL29JQNVs1PHpoWbPH+HJ8CO9qrxcX1+xwk9lXM4RZ2e6N8gFK/PpPK1EawZVSR5EXCxES8qkRono4WUOKkP0LOCKt2jyXmDEJ8P3DO+zYA1jSymG/PFjjz76qCFiay2yq4WJzwCfCT4jcRmI0fPXrw/7meKPzxXtVwIREAEREIGqEyhJoDJs/yd/8idVr1yrF8Cwvr8sEZ8ITX+58qL19sc9rR6GSxoM0UpaF634CYvzIL6sdQjQi5qrhzfuBUZs08sbGyI87gF+4oknzBe2NTMdPgfc/xh+bwufLx/OT/oceVy5IiACIiAC9SUQl16SQN28ebPRS5NKvTfEn0r19A8fPlyLpGLaWX5eniyGws06FQ4Jp9cHG3fkSOj9IT7CNully8sZcYpI5WWN4MU4JjxkrD8tSwABijBt5gZyD3elh+Cz71/Cs9tFGHG5x7O/kLkwZTg/O52ORUAEREAEGptASQL1lFNOCdsDjUsPUTPczxB/LtMiqd4vPkITATp8wQLDTwqEKcfMlfMwD0ecIlJJw3lc4sbxiOvGCxxDnCJSmZfHyxw/YdkvdU8nVwTqQYD7kfuTIXr83LsY9yqCFZd6EebClLiEufF54AtdfYSp10KuCIiACIhAOQRKEqgM8SM+faN+9ZSWcwnMEKS8TBGbvFgRnhz3livpEKbEjdMiYBGynMuVBy93XvSIVF76CAJcjgnPlaa3MPJEMJAP+WHkR3hvaXVeBJwA94/7s13uJcToi1/8YlgwiD+Ow/1e6GcnTie/CIiACIhA4xHoIVCLqaJv1P/000+HlcKpVMr0a1LFEKx8XEQr4hSRimjlhY2fXiVe4LlK5MVPbxXiFFFZbC8raRGkCAb85IeRH4IDN1e5ChOBmAD3nh9zr3Lf+v3Lfc057qs93/oW3oxxjnsdw585IY8IiIAIiEDTEihLoHqrvUeVYX4WaaRSKWPvRT9fCfett96yOXPm2NSpU4OtXr06Z7Y7duywWbNmhTjEjePhJwwjL/LMmUkLBfLCRrB6LysvfIyXP+EIgVzNRQggLBENiEwEKC7HiNA4DeHxcewnH4QrbhzeiH7qqF7g+l2Z+L7K98MVXkPubb54cT8n3ccet0FcVUMEREAERKBAAhURqHFZK1Yc/TUpwio19H/48GFbsmSJDRkyxJYvX25srbN27VpDjFKOG/HYWudrX/taiHfmmWcaK5gRovziD5uS33TTTbZ06dKQ5JFHHgluX/rDSx1DnCJS6XXiBY+fsKQXPeINAYFofXb8ePNe1p997GMZfKQlH8+PcjhJ2p0Lu2+UTngjGW1DhFNP/NQZ8/biNlJ9W7Eu8PZ2cS+6H9fvJfyp973PXJjyxYswmQiIgAiIQGsRKE6gFtD2GTNmWCqVsm3bttnOnTuN3tUCkuWNsmfPHtu1a5eNHDnS+vXrF1wSbN26FSdjnJs9e7YNHjzYDh06ZPv27Quili15nnnmmbCwa8SIEeH8GWecYdu3bzfEayaDPurh5Y8gQFye/+5ekS4yCU/CgqD4zYsvZk7n6/VC9GUiNqAH0Z1ULdqJcMVNiqPwwgjAkHuBnmoM7nwx4AtPnANxko6P/+QnTcI0piO/CIiACLQegYoI1FdffdXoLU2lUua/KLViRc+N5kvFh4hEcA4bNqzXLOgpZQgfoUrkL3zhCzjdxGoI0J9EAghWDHGKaPWFW/gJo6c0V2LOxeHk4ce/3b07/BrWs+neV6YJYAgUeibdECUYIgbztNV2qYuXQdtopwt0bwP12dngvcC0gXrCFc4IP4z2Ec75WhhlcR25rl4X6oMIpT74YYkRj/jZ9aLOpOccecQ/XOHXJDtNsx+r/iIgAiIgAu8RKEug+n6op59+uj3++OPGHNR6/6IUPwHJ0D1TAZgScMstt9hLL730XovlK4kAogABinjzXlbcY886K5MfYiNzkPbEx0d+/3vjGEN4YAgUhIgbwgVDxGAuaPBjnMM8PsIFIy+MvDFEDZauQkH/SeMRm7kXmHbACa74YYDBBm643s5yXfLFyJNrwDWhDL9m+AnzulCf3sr8o/QX0GPSIyTEI2/Sx+0hHOMexJWJgAiIgAi0LoGSBKr3mN58883GTym+8847Nnr06KpRYsieYfrd6V64QgthuJ8pAfS8Uj/EKkP+HBeah+IlE0Cw0tt4wlVXZSIhKBAsiAtES9zrlYlUpIe83BA5GGVgiB+McjFEEYaowRBLGH6Mcxhx3agn+Xu1Tr7mGvcGl3YGTxP8oW1J1aSNsMJNipMdTlwM1nCCGWXETAkjX+JwbbLzyD6GJ/cNnJlHitjkiw699GN37bLz1q0L265lp+OYtMTFLxMBERABEWhtAiUJ1FdeecX27t1rGzZssOOOOy7MOU2lqvdLUoMGDTIEKnNRuRw+9xQBykIpVu2zQh//smXLiBKM+KRD4J566qlhXur+/fvDvFPmnzIPlXMhsv6URAChgXAgMWIGwYIY3JkeDj/Q2UlwMIbMERcYogRDoJDeDeGCkR8WElbgD/XCqA+GmHKjnnERnE86/t1rr4X9NxFpbrQ3NoQc5vnjkmds1AWLyynXTx08DxjCF+a4zpIys9tLGEY9qTdG2zakP89cR4y8SUcc2uHlJLmUh3FducbUgeuOCKVO+Alr6+gw4lBfzws/50mHn3Dy4pi0HkZ4nzI1VgREQAT6GIGSBKrvf8qQfj6r1CIpROTcuXNty5YtYfsoVuNfe+21xoInv17MT+UY0cocVIz4t912W4g3ceJEGzVqlM2fP9+Yn0qPKsLW08stjUC/tjZDbODmyoFwBAfuwPZ2w06+5pogTNrSAoW0bsTDLnz55fCzri5o/JhzmMdHtGCeH3ljlIXlqk9vYYix1x580BBtXen6xb3Afzh8OIQj0tyIGxtCDiMfNwRfbIg+DBHoxnFscXzPB5c6ucXlvvUP/5BpWr5pCnv/7u+M9ORP2V4meVNvjLZlMkvwwBeDPdeAa8K1ia8ZYVxj4nBdErLqEUy+pIvz47hHRAWIgAiIgAi0LIGSBGoJNMpOgvh84IEHjPmlGHNNyZTeVHpJOc8x4ZzHiO/hnEOYEo4tWLAg7AhAuKw8AogPxARCBT+5ITI4Rlx6GOHFGvm4kQ+G4MEQLRhCCKMOGGVi444cMQw/xjmMuG7U8YRJk+zfDRgQqoYwRawh3AoVayFhmX8oNzZEottrDz5obtTJjXq60bvrVYCN+3Hhh4v9/sABIz15c9ybkRbmcMLgFzOFI9eAMonXW346LwIiIAIiIAKFEChaoDL/tL293XALKYA4/LoUad5++20OK2as7mef02nTpoWtoyqWsTIqmgBCpq2jw2IBw3HRGVUhAXXDEFAYYsqNOp7z2GN27po1eec+nv3974de3Vjo0lYEWmyIOMzzx6XM2KgLVoWmhiyzxWf2cYgU/aEu1I96Y7QLEYp5e+GEES9KKm9DEFAlREAERKD1CBQtUNnX9Pvpl/XYsWPD3NOkX4xCjLanhWwqlbJ77rnHnnjiCRvwbi9VpTAy9L948WKj17RSeSqfvkkA4YUwQ6DhhwLCjWNE2olTpgQBSxjn3RCgsbWlRToWi1byjY38MASgG8exxfHjvKgPFpeJn3pRZ4xeVXpcD3d1WVe6PvE0hQGjRoVN7smf8igfl2PqjQ1sbycbmQiIgAiIgAjUjUDRApWaIlKZX8r8U45TqZ4LpFg8xSp/4nR2duYVp+QhE4F6E0DkIdAQay7cOK5FvSg7NkSiGwLUjfpgsWjFT51JT10RpojUXNMURv/zPxvpydvjk0YmAiIgAiIgAo1EoCSBGjdg3rx5hgjNZfXeEzWup/wi0MoEEJsIVdxc7SQcEZvrnMJamoAaJwIiIAJNSaBsgdqUrValRaAFCdArighlCgB+mogw5ZhhfA8jXCYCIiACIiACjUyg8QVqI9NT3USgwQggSBnCR6jWeppCg6FQdURABERABJqYgARqE188VV0EREAEyiGgtCIgAiLQqAQkUBv1yqheIiACIiACIiACItBHCTS5QO2jV03NFgEREAEREAEREIEWJlARgcpG/KlUz62mhg8fXtSG/i3MWU0TAREQgeYioNqKgAiIQB0JlC1Q2ZB/2bJltmnTJnvllVds+vTpdvDgQfvRj35kN9xwg7Fnah3bp6JFQAREQAREQAREQASajEDZAhUxevzxx9uZZ57Zrenjx4+3bdu21bMHtVt9dCACIiACIiACIiACItAcBMoWqPxi1Ic//OHQWvx4EK0YvzbFsUwEREAERKCVCKgtIiACIlBdAmUL1AEDBhjCdP369YZ/0qRJdsoppwSbMGGChvire/2UuwiIgAiIgAiIgAi0HIGyBSpE+LlT/1lTXP/ZU8I534imOomACIiACIiACIiACDQmgYoI1MZsmmolAiIgAiJQBwIqUgREQATKJlARgbpo0SLD4tpwjMVh8ouACIiACIiACIiACIhAbwTKFqivvvpqWK1/4403diuL46Zdxd+tJToQAREQAREQAREQARGoJYGyBWotK6uyREAEREAEmpuAai8CIiAChRAoW6D6Rvz33Xdft/L82M93O6kDERABERABERABERABEUggULZAJd8VK1aEYf5U6r2fO123bp25SCVO65haIgIiIAIiIAIiIAIiUE0CFRGoVBCR6ttL4XZ2doZ9UTknEwEREAEREIFeCSiCCIiACLxLoGIC9d385IiACIiACIiACIiACIhAWQRKEqhvv/22tbe3h62lWMU/fPhwS6XeG95PpY76Ced8WTVsrsSqrQiIgAiIgAiIgAiIQJkEShKo/KQpQ/j8UhSLoHbu3GkM62cb4Zwvs45KLgIiIAIi0OcJCIAIiEBfIlCSQO1LgNRWERABERABERABERCB2hIoW6AyhM9wP25tq958panGIiACIiACIiACIiACvRMoW6BSBHNNjzvuOLwyERABERABEag1AZUnAiLQYgTKFqjMMZ00aZLdeOONLYZGzREBERABERABERABEagHgbIFKkP7s2fPtoceeqjHSn56SLr0jwAAEABJREFUVjlfj4Y1XZmqsAiIgAiIgAiIgAiIQCBQtkClB5XV+tkr+DkmnPOhJP0RAREQAREQgToQUJEiIALNR6Bsgdp8TVaNRUAEREAEREAEREAEGplA2QKVIfwZM2YYm/fHDU0Kj+PIXygBxRMBERABERABERCBvkOgbIGahMpX9R88eDApisJFQAREQAREoL4EVLoIiEBDEihZoNJDyiKoU045JSyQQpCmUqnMQimOzznnHNMc1Ia87qqUCIiACIiACIiACDQsgZIFKsKTRVCvvPKKTZ8+3egpZWFUbPwUasO2vHUqppaIgAiIgAiIgAiIQEsRKFmgOgWE6ooVK2zAgAEeVBX3rbfesjlz5tjUqVODrV69Omc52fE2btwY4u3YscNmzZoV0noefi5E0B8REAEREAER6EZAByIgAvUiULZApeIskGpvbw/D+yyYImzNmjXmfo7LscOHD9uSJUtsyJAhtnz5cps8ebKtXbvWEJ1xvohT4nV0dNjSpUtt6NCh9vDDDxvhxDv22GPtrrvuskceeSTYmDFjCJaJgAiIgAiIgAiIgAg0EIGKCFR+Rermm2+2TZs22Qc/+MHQvAsuuCC4iNfgKePPnj17bNeuXTZy5Ejr169fcMlu69atOBkbPHiwLViwwHCxM844I3Our3rUbhEQAREQAREQARFoNgJFC1QEJ72lGH4WS9Ho8ePH42SMRVIcMDcVtxyjB/TQoUM2bNiwgrMhzfbt20OvKz2nJCSP+fPnh2F+pgsQh3CZCIiACIiACBRJQNFFQASqSKBogcpc087OTrvnnnvse9/7XmLVEKYsokqMUOUTDOMjSK+++urQ6zpixAh74IEHwtA+w/ycI06Vq6HsRUAEREAEREAEREAEiiRQtED1/EePHm3XXXddZhup++67z08F96GHHrIJEyZkzofAEv8wXE8v6O7duwvKgfmnW7Zssdtuu80QptmJBg0aZOS3b98+Y35r9vk+c6yGioAIiIAIiIAIiEADEihZoMZtYRU/x8w7RRymUinbtm2bVWqbKReUzEWlHJ97ypxUFkqxOt9X9VN+PnFK+v379xs9qKRnTithMhEQAREQARGoFAHlIwIiUB6BighUqoAYjfdAddHKuXKNHtS5c+cawpMtoh577DG79tpru/WOMj8VsUocxKfPNSU+20khYPFjnBs1apRNnDix3KopvQiIgAiIgAiIgAiIQIUJVEygVrhePbJjqN7nkDJ31LeIojeV4XrOY3Ec4mHERYzid5s9e3aPMhQQE5BfBERABERABERABOpDoGkEai48rMJfv369TZs2LWwtlSuOwkRABERABESgoQioMiIgAr0SKFqgsrUUW0ylUqmwMX8qlewOHz7cfBuqXmtSQgSG/hcvXmz0kJaQXElEQAREQAREQAREQAQakEDRAtW3mYrnmyb52WaKn0JtwHarSuURUGoREAEREAEREAERqBqBogVq1WqijEVABERABESgzxMQABEQAQiUJFA3b95sn/rUp4zhfjLJZZybMWNGVYf4c5WrMBEQAREQAREQAREQgeYmUJJAzW4yYhTBinDNPqfjvkdALRYBERABERABERCBcghURKCWUwGlFQEREAEREAERKIiAIlWZwPPPP2+XXXaZjR8/PrgcZxe5d+9emzJlSs44Dz/8cAi/++67s5PpuEgCEqhFAlN0ERABERABERCB1iOA8Ozo6LCrrrrK1q5da6eddpp9+9vfDr886a3lh4C+853vGL9ayY8GsXB81apV4TSi9M0337STTjopHNfrD6K6FUR2yQL1xz/+sR133HFhqyncH/7wh8ZPnaZSR7edIqyzs7Ne10flNioB1UsEREAEREAEGpAAApUpi21tbcYPALGF5RtvvNFNoBJ+++2329ChQ0OcE0880TwO4dOnT69ry2hDRwuIbCCWJFBHjx5t77zzjiVtL+Xh2mYKxDIREAEREAERqD4BlVAeAXo/yeGEE07A6dV+9atf2UsvvRT2Yke49pqgBhEQqM0ush1TSQLVE8sVAREQAREQAREQgb5GgKF+hv8Z4p8wYULDNL8VRLbDlEB1EnIbgICqIAIiIAIiIAL1I8DosIu8fLX4xje+EXpPGU5nuD9f3EY916gi23lJoDoJuSIgAiIgAiLQqgTUrl4JnH322WGBU1dXV5h3unHjRjv33HPDXNM5c+YYhqhjpf7TTz9tX//61+2ss87qNd9aR2gVkS2BWus7R+WJgAiIgAiIgAg0HAF6Qm+88UZbvny5XXrppWHx03XXXZepJ4umEKis8EcEXn/99WFLKVbMs3Ie4Tp58mR7/fXX7cknn0zcpiqTYRU8rSKyQSOBCgVZMxBQHUVABERABBqYACINsVbKHqIs7vG9RUn/1FNP1aWlF110ka1fvz7YypUrw2p9/xGiK6+8MhwT7nFwn3jiidCTOm3atJCOMMzDa9mQVhDZzusY95TjsmKsvb09bDnFz5uS15o1a8z9HMtEQAREQAREQAQakUD5dUJgMh+zlD1E6ZW88847w3A6wu7iiy+2++67z8iz/JqVnwOidfHixWGov/zcqp8D9YUjhphGtDaTyHZCFRGodInffPPNtmnTJvvgBz8Y8mZPVDyIV1yZCIiACIiACFSDAEKmkN43NlKndw5jONbrEofj93C5hRPgGvC+L2UP0X379oXh9OHDh4cCx40bZ+RFniFAf8omgGhtJpFNg8sWqK+++ir5hHkYwfPuHzbqx3vw4EEcmQhUlYAyFwERKI0AIqCZxV2hvW8IUoQPvUr00DGPkLYT/txzzxm/CkQvHnMH6zG8TF16uw5xHIbSGVL3q46wRnhj+D28Vq6vfC9lD1HmcyJIEbe1qq/KaXwCZQvUpCYiTNmoP+m8wkVABERABOpLoBXEHW3gl3x6631jfiC9SBAnLoIIwcd7il8DYqP1eIEJ8WpltAFxzIpxF9DZQ9zESfqJzSqL7IpjoC2NuIdoxRuqDMsiULZA/dCHPhQqwIcpeN7989BDDxmb1/r5d4PliIAIiIAINAgBhEKziztEJmKz0N432sz2QaeddprR20f7XaDW67JQJ+qBcKYO9PTSJtrGMYaA5qc0mU+InzqThrSNILKpIz2h3pPKcZIl7SHK9k5JaRTe9wiULVBBtmLFChxj3unSpUvDYqlt27bZvHnzQrj+tBYBvq0zjIT5vnDZLWToiSEo4jBs5Q/aOJzzHGenrfixMhSBKhJgOJX7HMOfqyjCOY/x+fE4+AnDkj5LHrcaLp9LhFAzi7tiufzgBz+wn//858Z2QB/4wAeKTV6V+MVeh/gnNqkQQhXBinDluB4W9z4jmvkSQI8wgpr7398D3PPZe4h+5CMfMb4wILSp+4YNG8Ix4RzL+iaBighU0CFGjxw5Ym4uWjkne48AH05eRljSCwnRhngjjn+oySEO5zzHhNfSmJv16KOP2v333x+M3yHmgR/XgYftqlWr7G//9m9DHF6A69atCysye1vlGecjvwg0OgE+z73NXyQOPWI+dOtzHwv5LDVa+/msN5q4c0aF9L7BnD0uZ86caT7cT3oEHqIKf6Mb9Wyk4XHnhRBlwTR8c+0hilglLvc/Pa3xHqII7htuuMEQrrz3cDmup+CmrrL6EqiYQK1vM5qjdB6OzS7ueAkMGDAg7AXHt9v4W69fBR5UDEXxcMFPfL4ZI1wRq/TWcI5Nj+v1YkA08CDEkr4oUF++IGR/GeA6kg7jPPG87XL7FgHua++5inuQYgpJcx8L+SzF+VTTT116y5/7HvHRaOIu+zkU977FPXd8oV+0aJFRf64J7c1+Dv3iF78Iq8d5NnG+1lbIdUgaHq/XszRmhOjnixjm2xvB/eWXXzY2vOd9QDjn3XyvUH6RCT/huBzHedfTv/uN/fbN7/+jTbn9u/bJz38t2JcXrzLC61mvYsqmrs3WhqIFKgLD9zxNpVJhOD+Vyu0yn8ZX+RcDslXjdnV1GWKND2n2Q9XbzLlGFnfxC9nrnM/lgc+vatCD5HOTmPeVL021z/Gife+Lwv2WqxeYhyqjAn/6p3/arTqE+0uOngDECQsXukXSQZ8gQE8WooB7AKHTW6OJz7AnX+r4/Bf7Weot/1LOUw/qQ11IH4s7Pid8CcON7/tGE3ewp7eNXjfqi8sx4bSJnjueq4zq0HOHyCYexhdVNl/nGjLkf8cddxj7eNZaHOW7DrHIpr60L/6JTdqJoOZe5B7jmct7mjDaX2+D5bJly0KnRr3rUkr5Tz/3UhCk31z5pD3985eCKEXsrXpys035yncNt5R8a5mmWdtQtEBFYHV2dmaG8hnS/+pXv2oYfrfp06cb81G1SOq925CXAA9CHijvhSb7eNA0mrhLrm3PM/QssnjuvPPOs9GjR/eMUKeQQr4o+EM1W0y7yObhz3XkevqLoU7NUbFNQiAeHufeaYRqUw/EHKIHwYbLMeHU76STTjJ6hhtZ3FFPPq/0usW9b4hq77kjDl/8OR8bYpu2sj+khxNG/FoadYA7/HNdB0Q29eFLMSI7Hh6nnY0gsqlfD2uBAERoUjMQqghX3KQ4jRDerG0oWqBmw6aHlAVRzD2JzyFYeajxTS4Ol78wAo0q7qh9IYKMb/Jsm0J8eiV4AOPn4eoij+N6WLFfFOI6umCN21AIjziPSvnpWeFlhuHPlS/3EdMQsqcpEJ90GP5caWsRRtnUAcOfq8xGb0Mh159eSHruGF5mGNTbWUhaj1stN5e44/PLvqA81+l9bGRxl8SFdjVTzx31zSeyuQ5Jw+M8X+stspOuQzOHM4zv9R973mn29TmT7CffvSW4w04cFE4hThGp4aAB/zRzG8oWqEnXQxv15yZTyAuJl0OjijuG6vnSgWhgYjvD44TxLR4RxBAULWeeFG2lF50HK2H0xNAjQw8mbWS4k54BP0+cBrMe1eElMnbsWEN0I6rY1LtHpBoEwLm3xTlck1zTFEhLT40vdMOPgKpBtbsVQT2auQ2IAnrSuc+5nxnx4LNBGDy5P3C5Dj4tJO6d43ND/OzPUjdIdTqgbQieWEzXqSp9ulieN80kslvtYjGk722aNP5PbNLFow1hivv1uZP8VBj6zxw0mKeZ21C2QPUhfIZy4+vix34+PtdX/UkvJF5uLNTB8DeyuOOFhUBjiAnDTxjXtH///sbLmRcyoofpCczr4kVNLx5x6JGhJynXKk/O18pcVJRSXtybxC/SMMzPC72UvEpNE/cCx8I/zs9fbt7r6+dIy7xD5r3x5YBpO3xp8PO1cqmHs2vWNuQbWuXLGO1iJImRA+57PgsY4pzPDZ8fPkcYfsJqxV/liEB9CTR+6fSOei0Rpe7HRajiYq/t+3WYp+oLqGKXhVW5jJ7NXMZCplzGXNdcxvzSJKP+GHXE8rWB841mZQtUGsSWUgzzp1LvLZZiWyEXqcSRWdjWhJcQLyMMf/xCQtzRK9no4i4WaPi5tk3tBT8AABAASURBVLyE6UFFFGE+VOXzuhiaQgzR3uww0tfSkr4oIKxpA+KhkPoQn2uFCK+lQOVLDALbxV0hdY3jsHiR9OTj4YhF99fCpWzq0MxtgBPXnZ5Gv6fpIaVthQyPk57Pj6fFT5hMBESg9gR+/fZvbPPzO+3RH2+yv/ybv7fP3vmg/dH735epCCIwc5D2xD2Tv/+3P2QWTyEIYyNeLsslNgljukAuyyVmCWN+aZIhlNNVzfzP14ZhJw3KxGsUT0UEKo1BpPoCKVwWUtEzwznZewR4CWW/kDZv3hwi0BvT6OIuVDTHH9rFyznHqYYLQiTz5eD66683DD9hVNR7gRl2pdeXXi96v4jHHEkPpxeMMFb8elrSN4PxC2/UE2GN0dPNcTNZI7fBRWuz3RfNdP1V1+YigGCjV5CeREQThrgivNYt2ffrt+3p51627/3DM9bx3TV29YJlNnbmV+38v7jTrpz3HZu39Af23b97ytZvfsF++7vfZ6r35W+tCiv2qTNtWbX+nzLnmsWTrw1xj3CjtKdiArVRGtSM9eBFRi8ML7ZmrH8z1hlBnf1FYdWqVUYPKl8S6O2l19fj4JImO7yeopweSHrriuUft4GePoai6VUtNp9KxG+FNlSCg/IQgVYl8HRp2zSVjeO1ff9iP3n2RXvwiZ/a7d/5u7Al1AUz/tJGT//LtP+/2e33/10495MtLxpD9L0ViDBFVCOu6eGkV9TTsHAqyVb+5ectl7HgKpd9ccrFlssYns9lLN5KMkTnyUOOt/f9u6NSL18bqIu3p1Hco7VulNqoHiJQRwII0HoKzkKbzhcZpoO4uIsX5zDtAJFd6DQFpuJQrvdI4q+F5WsDC4voocYtpC71akMhdVMcEejrBBh+TmKAYELs4SbF6S2ctPR2fjfd6zlv6eOhF5Te0LEz/9quvmNZ6CX93rpn0r2mL9neA28nZvf+/+t9ds5HP2RX/N/n25em/pl9e95f2I+XfNG+f/essDAqV0IEIOITN8nGnnua5bJcYpOwL37mP1kuQ0DmspV3pwVwgiGan15+q33vzs/12oZc7at3WEUE6po1a3Ju2E+vDNtQ1buRKl8Eak6gygUyHYT5mwzRs6MAUw3o+aXY3qYpIPwQgBg/WNDR0VGXTbTztYFeXRYY+ZSK7KkWjdIGeMsalwDiheHYRhhablxK1asZPY6eO718CCxEEy6CjnPhGq18Em9ee/mVvfbjZ7bZ/T/YYDd/8zH78y/fZ3981YKwOIn5oswbffTHG8M8UuaTJmXWv9/77fyPDbMrx/+JzZv+X+y7/980W3//zbZ91V3299+cY4tvnmJzrvqPdsknzrWPfeQk+/h5I0IPKL2atIF8qTvHtAXxSVgjG3VESFPnZmrDMeVCZZuUZcuW2aZNm+yVV16x6dOn28GDB+1HP/qRsfGwVvGXS1jpRaAnAXogmRbC1APMe34LmabAlBLSYCxmc2Hbs5TqhuRqA1MWmHbAbg9MRcByTbVolDZUl1B9cw/CoYl/3rFeQ8uVvmrNfB3iYfBCtmli/covf/W6/f1Pn7PFj/5Pm3PPSrvki4vtjEnzbfz199jn/+phW/TQP9gP1v+TPfvL3fbO4d8l4j5+wAds9FnD7ao/G2Nf+ewl9jd3XBP2MP3fjy60H379Rrvni5Pt+ivH2Z9deI599JShiflwIgjSdM8mvZVdP/zrkA+9nJxrFmvGNhxTLlzE6PHHH29nnnlmt6zonWFlv3pQu2HRgQhUlUCzTFNIguCiFQGaFEfh1SfQCuKu2kPL1b8KFoal4zmPiFWM1d60D7cW9Si1DOrqaRm+dj8uggkX2/frd+z/+cI3bcTEr9ifpd0bFv13+8YjP7Yf/f/P2raXX7Xf/et7i5WIH9vQgQPCEPrVEy60js9fHoazn15+mz373++wHyy6zhbN/rR9/lMX2fjRZ1pcZpyH/I1JoGyByob8H/7wh0Pr8ONBtGKV3Lrmrbfesjlz5tjUqVODrV69mqJ6WHY8NoP3SKTx9ORFXD8nVwRqR0AliUBjE0D8JNUQ0VHuvMGkvCsVXsmh5UrVqZR8muk6cF9gfLlBODO1IhaEhMcM4t7V3/z2d7Y93XP6hyNH4ijd/Cz2+eSo0+2ayz5hd1//qfSw+/9rmx/6im1a8ZW0//N293WfCuc+ef7pdvKQD5r+NT+BsgUqW0khTBkuxD9p0iQ75ZRTgrHwohJD/IcPH7YlS5bYkCFDjLlozLtbu3at7dixo9sVQHASjzl1/gtGLBYhHKHK0OFNN91knCPhI488giOrAAEeTDyQNNerAjCVRdMTaObPQyuIu1j8FDK03Ig3XL2vA/cwhrB0wckznnrxnMfo3W3789sMw48hqomT/SUm3xZHMf8PnzQo9HbS67lo9pWhF5Te0KdZ7LPwc6GX9Or/cmG61/SjNuT4AXHSo379bRkCZQtUSPBzipdffjlew2UeCUZ4CCzzz549e2zXrl02cuRI69evX3DJcuvWrTgZGzx4sC1YsMBwsTPOOCNz7plnngkLQUaMGBHOc2779u2GeM1EqpOHhwAffP/A8yHnA054napUVLE8wKgzDyReDNQb46HGwwq3qAwVWQSamECzfx74DDv+eog7nh2xwdONZwnG8zI2npduPEdJn2nDxaPdG9y4V4/thYjv5nm462VQppvXxV3KwkLmFfxTyetA/TCvM23xttFWbz/PccQmhh/jGU4cnu8YaakbRp6FNpm45EOe5EN6T8t80B99/Ubb9uhCe+q/3WLMF2Xe6FV/dkGYR3r8gA+Y/vU9AhURqNXGhohk8cSwYcMKLoo0CFB6XY855hjbt29f6IFljlvBmdQgIg+M+APLhxjjIcCDAbcG1SirCOqZlAFt4WGEmxSnUcKpIw9tHtZcE4wHKuE1rKOKanICzf55iO/3SXnE3b/94Q9hjiTPMIxnlRufo9j4HGF8tmLjM4YhiNw4jg2ebuSB8UyJzcvFjYUPtxJ1w3WLz/MLQBy7kT42L4My3bwu7npdvf64HuZu3GbPBzdmFJdLnQu9DocO/87ifMjXy6MuWKYeX/muUW/ieNso19sfl+m8CnUR/hirxLlvWDGOTfqPf2KDP9g/ZzbEZ3U5K+pHfmyYHdvv/TnjKbBvEihaoLJqv729Pee2UqnUez91mkqlrJ7bTDF8j6i9+uqrQ69ro15eHhZJdeNhwUMENylOvcN50HkdeDCxfQhbb+Dy8OEc9acd+BvVeCHwEKeePKypM8bDm2uE26h1V70ah0Cjfx64p92457mvsVjgnDDouAxQ4mQO0h4+G2kn/H9176+D2OHzgdF2Nz5HsVEGRvrYvC4hwyr9KXRouZLFe7vcjdsMB7eYkbPDhWdcn3zX4a1/ecfifMjby4vzKNbP8xvjuR4LTp7tiEqMZz2r2jH8GCvdicMqd+zrcyfbj+650RCr5EU9yJdj4rMFEmG1MZXSTASKFqjMM+3s7DSG8N2++tWvGubHuGw3xVzPSsxBZbiens/du3cXxJZyt2zZYrfddpsxpM+0AHpS6UVFtBaUSQ0i8SDyYvjg8qHmA4vLB5hzPOB4+OBvRONB6PWqx3Cgl12um/1CiPPza4Abh8tfHQJwRjDRC8SXBozPCuHVKbFyuVb78wADDMGCIUYweGFwwmCHwQ6jFw3D78Y9T1yMZ4zbm/sPZoDUQ9zx7IuNZ6MbQglD3MTGM9MN4bTky1PMhTa8aCPtpo3xNeJ5S3w3z8NdL4My3bwu7npdM9Cq4Cn3Ongdvc60xdtGW7398EBsYvixbMFJWkQlRr6FNJd4iFXy8rw5LiSt4vRdAkUL1GxUbCPFdlLsWxifQ7CyJyM9rnF4Kf5BgwYZApW5qKT3uafMSWWh1KxZs4wV+pzLFqeEYaeeeqohTvfv3x/mnTL8zzxUxC/n62Hxg7Je4o6Hd2y89Nx48WG8+GLjYe9GWmfHg8v9uDyUcLF4rpenJU/yd/NyyRMjXS2M+ng5PMB5YPNgxvU2UB9ebh6vXm5v5YZ6au/K3jBV7Tz8PfN8n4ff/uvvw/A49z6fAzfuRQxxiSGqEJZuHGOIS4y4GPcmRn4YzxaM+mBep2Jd0pI/ZZI/eXoefDb4vLjRXjcXP+7yWcJcCLnL5wxDtLhxHBuixo08MMRNbF4uLsLp8ovON0QqdfT6xi7h1AGX+G6kj83LoEw3r4u7XlevP66HuUtZbp4PrvOJy8QP039/5kfsj97/vlDtfNeB+JjnRb5eFuXH9fE6E8fbRlpvPzxCgfojAg1AoGyBmtQGVvZzju2mcMsxROTcuXONXlG2iWI1/rXXXht6Rz1f5qciVomDEJ0/f37Yjor4rOCfOHGijRo1ygifPXt2mI+KsPX09XB56Hi5PCTcjxs/KJjrRVwXcLi8hNz85eYuLxSMF1xsvGQwf9nhchwbLz038sB4McXm5eJSVzfq5X7c+GUWz/UiHUae5O/m5Xp9suvnbfH43l7ywigfgxVGHQqxuJ71+qJQSD17i0PbYQdX2gQDDDawxe0tj3qfp55JdaAttA03KU4tw6kHBnfYcj/Gn1vC4/pwTfyYXkrayr1Mm9zIByMuRv6ephIu9XNDBPHcwVzc4CJe7ph1WaYHMrtc0iOAED8ueHBJ5+bix13KwFwIuUteWHYZlTimDOpJm2greVIWx9Sd84RVwygnNspyg4Ob83Fu7sJz9deutxULPmvkk6uOhNM+T+N5kbeXRZxcaRWWk4ACG4xA2QLVh/Dvu+++bk3zYz/f7WQJBwzVP/DAA8bcUmzMmDEhF3pT6V3lPBbHIR7mcRGmHGOs9mfoP2RSpz/+0KT4fC8z5nohPHihufFic/OXm7u84DBecLHxssMorxpW7jBUrjpRXzdvC23DvL3OwdnACkPgYvixbIFLOkQF+XvZPNzdj9tMD3jaT51zGW2EF26u840QxvXwevDZ4MWLkMD160D9aYfHq6RL3hifxXB/pXuiuT+ol9873EfcUxh+DO7EoV6k9zpV4/MABww+GPcrhujCYIUhXDD4YfSiYfjdEEHExVzc4JLfzMv/gyGQyJNyaBPlckx6BBBhjW6hzk38C0Bw5jrCvZmvQ6PfJ6pfYxIoW6DSrBUrVhjD/KnUe4uk1q1bZy5SiVMNY6U++6/yM4/0slajjGrmOfaPP5rJvhovs0zmeTw8wGPjIejGiwrj4RgbLzQ3htGKnevlacmT/N28XK9PnmoXdQrRgGUL3CBCsn4DGnESZ04aP37zwMHwu88uVnARJrEhaDDydiPP2KgL5vlWwqUO9m5GcIQxQgIXnpyiTEQU/ka0mHW5Pdm0FXPuXAuuCwYrrh2GwERsYvixWHDCi7TUDSPPQtkRl7LIk3xI72m5Rhj3Pp8DN64XhijBuIYISzeOMcQlRlwMYYmRH4awwbj2mJdbjEs68qQcyqdcjovJQ3HLJ6DrUD5D5dCcBCoiUGk6IpXFUW7tcMvfAAAQAElEQVQspGJBFeeqZYjSxYsXm/eQVqucauXLi4SHD/nne5kRB+OF5kZaN3+5ucsLC+MFFxsvGIyXjRvHsfEyciMPjJdSbF4ubilzvUiHkSf5u3m5Xh/q6H5cb4vH9/aSF+ZsYIXBtVjL90Xht7/7vXGdEBpuiJfYECIYwsQNwRMbggVDFLlxHBviyc3zwUVgucXlbvin7ZmmlivuMhnV2ANbL5Lr6X7c+Hq2wrY6fq9zL/M5cKPdGOISi9sNB5kIiEB9CKjU2hOomECtfdWbv0RePl+fO6nXOUaIM8xfari82Nz85eYuLziMF1xslIdVmhxlIB4RjIhE8qccjqk35wkrxcjHjXww2oZ5e50DXDDKxBC4GH6MOmIeH5c6TvgP51n/d/ffQyQhBBGLCE2EaCn1LjYN5cZGuW6xEKVObtTTjTmNXiZs3I8LP1yMMlwUN5pL/dzo+XQ/LixwMW2rAwWZCIiACLQ2AQnUOl9fBBeiCaFUaXFXy6YhghCMCEQXhRzXsg5JZVE3DNYYAs6NOt5/y1RbNn9G3i8KTGVA5GJcLzdEbmxcR8zzx+W6xkZdsKT6lhueW9yVm2tt0+fryS6kJvDFnDvXgeuCcb38+nE9uV8x/Bj3MHG4NzDSct9g5Flo+aQlL8+b40LSKo4IiIAIiIBZSQKVraPa29tt0aJFxjZTbMifSqV6bN5POOcFOj8BXnq8vPQyy8+pmmcRH4gWBAyihrLCdZlysSFamMrAMUZcN8RLbFxHDIHjxnWNjfwwhIsbx7FRFzfPB5f6YXGZ+KkXdcbKFXfkUW+jp5fe4Vw92bQXgwMGF2cFQ5jiYs6dOFwXjLR+/WJu9W6zyhcBEWhSAqp2VQiUJFCZW8oc03nz5hmr9Hfu3Nlt436fh0o456tSc2UqAhUmgFhBwCBqXORwXOFicmZH2bG5gMJFULlRHwzBFRsCjfRknk/c0a5GtrgdtCU22sd5bzccMNjACSNOnEZ+ERABERCB5iRQkkDNbuoXvvAF27x5cwjG7d+/f+hNXbNmTQjTHxEQgeoSQJgVMp85oRYNE4zIRITSM5qrJ5vzDVNZVUQEREAERKBqBMoWqAzh/8u//IudeeaZoZKsql+5cqW98sortmrVKmM6QDihPyIgAlUlgHhrBXGH2KZntB492VW9QMpcBESgDxJQk0slULZAjQtGrHI8fvx4q+QvSZGnTAREoHcCEne9M1IMERABERCBxidQtkCNheimTZvsnHPOMeaoNn7TVUMREIFCCCiOCIiACIiACNSaQNkCFTE6adIkO+WUU4yfEp0+fXpoA7/whEeLpKAgEwEREAEREAEREIFuBHSQh0DZApW8L7/88rCKP161Txi/LsV5mQiIgAiIgAiIgAiIgAgUSqAiArXQwhRPBESgxQioOSIgAiIgAiJQBQIVEajx1lKp1Hsb9muj/ipcMWUpAiIgAiIgAiLQ8gT6egPLFqhsI3XzzTcbW0v5Bv3uxkP+fR202i8CIiACIiACIiACIlAYgbIF6sGDB42eUraWKqxIxRIBEegbBNRKERABERABESiNQNkCNd5mqrQqKJUIiIAIiIAIiIAIiEDBBPpAxLIFqm8zdeutt/YBXGqiCIiACIiACIiACIhAtQmULVD59Sj2P33ooYcslXpvgVQqlQpD/5yvdiOUvwiIQNMRUIVFQAREQAREIJFA2QKVjfhZDOULo2KXcM4nlq4TIiACIiACIiACIiACFSTQGlmVLVBbA4NaIQIiIAIiIAIiIAIi0CgEKiJQ2Wqqvb09DPHPmDEjtG3NmjXm/hCgPyIgAiJQIAFFEwEREAER6NsEKiJQb7zxRmMv1E2bNtkHP/jBQPSCCy4ILuI1ePRHBERABERABERABESgngSapuyyBaovgsreB1XbTzXNPaCKioAIiIAIiIAIiEBDEShboCa1hg38WSSVdF7hIiACIlASASUSAREQARFoeQJlC1RfpX/fffd1g8W2UxMmTDA/3+2kDkRABERABERABERABBqKQCNVpmyBSmNWrFiBY8w7Xbp0aVgstW3bNps3b14I1x8REAEREAEREAEREAERKJRARQQqhSFG4z1QXbRyTiYCIiACtSGgUkRABERABFqBQMUEaivAUBtEQAREQAREQAREQARyEKhxUNkClVX87HeavZ1UUniN26fiREAEREAEREAEREAEmoxA2QI1qb3aZiqJjMJFQATqREDFioAIiIAINAmBkgUqPaTDhw+3U045xVixjyBNpVJhgVQqlTKOzznnHK3ib5IbQdUUAREQAREQAREQgdIIVD5VyQKV7aPY5/SVV16x6dOnG/uexouk8LNwqvJVVo4iIAIiIAIiIAIiIAKtTKBkgepQEKqs2B8wYIAHyRUBERCBpiOgCouACIiACDQOgbIFKk3ZvHmz9e/fPzO8n0odHepnCgBTAYgjEwEREAEREAEREAER6HMESmpw2QKV1fs333yzrVy50hjWj40pAPSwllSzrERvvfWWzZkzx6ZOnRps9erVWTHeO9yxY4fNmjXLFi5caIcPHw4nPMzT427cuDGc0x8REAEREAEREAEREIHGIVC2QGXuKT2l48ePr1qrEJlLliyxIUOG2PLly23y5Mm2du1aQ3RmF4pwnT9/vh06dCj7lB177LF211132SOPPBJszJgxPeIoQAREQAR6EFCACIiACIhATQmULVBZrU+NEaq41bA9e/bYrl27bOTIkdavX7/gUs7WrVtxuhlxL774Yhs6dGi3cB2IgAiIgAiIgAiIgAg0FoGk2pQtUFkcNWnSJLv11luTyig7nOF9ekSHDRvWa16zZ8+2iRMn5oxHHvSuMrzPdAHyzRlRgSIgAiIgAiIgAiIgAnUjULZAZREUopC9UFOpo4ujUqmjLkP/nK9b66KCR4wYYQ888EAY2meYH7HKUH8UpWAvc1tTqaNtTKXkplJikEqJQSrVVxmo3amUGKRSYpBKiUEqJQap1FEGaKWChVWOiGULVBZBsRgqXhzlfsI5n6PcooIGDx4c5o/u3r27qHRJkQcNGhTy27dvX2YRVVLcXOELFiwwb6PcI2JxRAz0OdA9oHtA94DuAd0D8T2AVrIy/gWBWkb6miR1Qcn8Ugr0uafMSWWhFCv2WRzFuUJs//79YREV6ZnTWkgaxREBERABERABERABEagNgaYQqPSgzp0717Zs2RK2mHrsscfs2muvNYbtHZPPT126dKkx5WDv3r32wgsv2MyZM43tpBCwzD3FmIc6atSoxLmqnqdcERABESiTgJKLgAiIgAiUQKAkgcq8UuaXplJH5xmkUrld4hC3hHr1SIIY9TmkzB31LaLoTWX7KM6TCHHK+diIy8KpOIx4xJeJgAiIgAiIgAiIgAg0FoHeBWqO+jKvlPml8VyDXH7iEDdHFhUJYhX++vXrbdq0aUYva0UyVSYiIAIiIAIiIAIiIAJ1JVCSQK1rjaPCEaWLFy82ekijYHlFQAREoCkIqJIiIAIiIAK5CTS1QM3dJIWKgAiIgAiIgAiIgAg0M4EyBWozN111FwEREAEREAEREAERaEQCEqiNeFVUJxEQAREQAREQARHowwQkUPvwxVfTRUAEREAEREAERKARCVRToDZie1UnERABERABERABERCBBicggdrgF0jVEwEREIGeBBQiAiIgAq1NQAK1ta+vWicCIiACIiACIiACTUegbgK16UiVUWF+UGDOnDk2derUYBs3bszktnr16hDGOeIQ10/iJwzD7+G4ng6X42ob5VMP6okV2oYdO3bYrFmzbOHChXb48OFMNUlPPhj5kn/mZJU8+cqEI3XBsuuT1IalS5cmXrsqNcGS2gBbGFN/jLrFdUhqA3E8T64T8Qirpnl51DNm3Vsb/Brhev2oL/UmLzfy9/PVcqmDlwd36k5ZuBz7uezr4Olwie9GnT0N7aFdfq5aLnXwMqkzdacsPotcFz9HPMLdOOYcLmHZ8TmH+XniVMsog7KwYtrAdSEN3L1uMIc94Vicn8eptAtzyqE8jPZ4Gdlc43PEKaQN2WlIV2nL1wb40i4MtjD28qkb4RgMyIdzvbWbOJU2yqYO1AWjbl5GUhvypSEtbaXN5Etcwqpp2dyot5eHn3Zh1Im6cY56UT/CsaR28zwgf9LU0iRQq0ybi7pkyRLr6OgwHihDhw61hx9+2AjnpnnsscfspptuCueoCj/Hiss5fo517969HGbMbyjSZQKr7KGupbSBm33+/Pl26NChbjWkbc8884zRVtpOG/F3i1Thg3xlcg6e1IVrRNFen3xtOPXUU7u1YcOGDSStmlHPJG78DPC+ffvCfUQ7fvrTnwYxS2WS2sA5ri3344c//GEOq26ltKG3e56fOr7rrrvCteC6VfuHO+AJKMqaPHmyvfDCC7Zu3TqCLOk65GsDTO69997wHCBP8vCfbg6ZFv+n1xRJbaCefNaHDBliy5cvN9q3du1a44XGuYXpL5p8VuIC/AdTqDvG/cf5YcOG4VTNSmkD9zsvWz4fccVo2/e+9z3jc0C7aQPX9ec//3kcraJ+yuSHZq6++urA+swzz7SYddJ1SGoD4d/61rds1KhR4bMQX7uKVjzKLF8buGf+63/9r+EegilsYUyaUq5dVGxFvdQn6TokteHAgQOWlIbK0b5c7z7OVcO49twvuXRGKW3gmZT0rqlG/ZPylEBNIlOhcB7eCxYsCD/Fiv+MM87I5MwNgGDlZeTntm/fHsTr7t27w4OGh1YmQdqD2MMuu+yy9FFt/lO3UtqwZ88eu/jii402xjVFQCC+CaPt2ecJr7TlKzPfdcjXhokTJ4Zqcq3wVPuFnNQGHk7cN9xbXCtnSruoV1IbOIeoRoycf/75HFbdSmkD9ztWy3s+HwiuO0ackSNHGgIZf77rQP2xXG3gOvE5P++888imJkb9MQqL28C9smvXLiOsX79+wSXO1q1bwxfNpDYQB+Nl//d///dWi/ZQf4xyqa9fh3xt2L9/v33gAx8IzyXSZRtf8mhjdng1juF7yy23GJ9X/LTByymlDbSNul944YUhG55HHHNfhoAq/KHeSW3gnqFI2kU8XO4t2sZ1w/x8IdeOuNUw6lZsG7hPktJQR9qY693HuWoYz/2kd3TSdcjXhqTndDXqni/PxhSo+WrcxOd4UCAkEATHHHOMcYPg9w9n3DQ+vHzTj8PwcyMuWrTIPvaxj3FYcyumDYhQ2pGvkny7oweV3sh88Sp5Li6TF2q+65DUBtLRm8SwCD1K9Fbwoa5kPfPlFbfBX0xJDJPaQB702FxyySXhpZ2vvGqco3y/9vna0Ns9z0uY3gquBZ8Z7tFq1DdXnjz8KR8xUEobuI+4/+itmzlzZpgyUs82wM7bk93e3q4D8elxpC2IEV78hNXC4uuQrw2IQZ6ftCWuF3WlJ5O283mhR7uWn2nuA9rAu2DQoEGhk4K6cF/F9cSf1AbOYf6FdHYLcwAADvhJREFUmTaSnx9zrpqW3QZEGuXTnnzl0m5va75rly+PSp0rpQ3ZaagL91Bv7z7iVcNg6DoD/oVch1xt8LrFz2kPq5UrgVor0ulyGP7ig8iDkAdiOqjp/leyDXyQGF6mt2XChAk1YVGpMrl+fGOFB8OBiFSfHlDthlSqDQxLM+xWy547Z1OpNvCyZkic68AwP58v/F5ONV0e3Aj8T3ziE1bqlxPqi0DlM8AwqN9D1WxDzKQSbYjzozeYEZFx48bFwVX1V6oN3JNcD68s15a8/biaLp9FhP20adPCaFspZfFZuPTSS41nEV/W+NJGe3KJ3FLy7y1NKW2AL5zL+Qz1Vq9izpfShlLSFFOnYuPy7OC6F6MzktrAZ6LW7+i4vRKoMY0q+nnxbNmyxW677bbMkA69p7ycuJmqWHTFsq5kG7jxmS8Dg3nz5hmCr2IVTcgoV5mUSx3KuQ68GHgpkwffRBOKr0hwrjbQQ+HflAsthHpSX16K9NzxUuM+/Ou//usw37DQfEqJV6k2ZJftHGgX7cs+X8ljXqywGjVqlNFbQt5ePj0WHBdiXDfuP4+bfezh1XBztaGcXjfy4xnnU02qUefsPCkz+zqU0gbuSV7ECCVe8HzZoSxe3LjVNOYr8vnji65/0SmlDdSRXjvqj5Ef9xN5ca6alqsNjOjwTGFkIVfZlbp2ufIuJayUNuRKU0rZlUqT/Y4m396uQ1Ib+EzU+h1NfWNrQoEaV785/LluGmoe3zjcDHTL1/LhTh0KtUq2gbbW+sbPV2Yp12HZsmUZIccDmAcxQgPBWyjTYuMltYGXEGW7MOPBz9C5z0XLVQ719B5gXmYMZ5KPf4HKlaYSYZVsQ3Z9/DpUe3gZvtmiiLrAr5Tr4Gm4hxC3zNPjniTPallSG7JFNsOv1AGmuPnMxVytRkOq0Ybs9lX7OiSJg3KuA23gCxpzgRkhqVcb6LnlnuYzT324l7w+tbh2cCjUkq5DvjYkpSm0zErHS3pHl9IGrlmt39G5eEig5qJSwTA+iPQq8EFlyIWhF4xVcnzbpQeGcHpheFGxBQTFc/PTs0UPF2KD84Rx4zBHjTlSxOObN8eEc1wNK7UNfGCoN/WnHbSHdrMwJw6DR7XbkK/MfNchqQ1/8Rd/YaxIpe5cP64jba0Gf88zqQ3cW1/4whfCnGYYc28gOL03JqkNnm8t3VLawL3N/UG7qGt8z/OZ4Bpgfh24nsSrliHEYM5KcMrFmI9MeUnXIV8bSE9a7p96t+HYY4+1uXPnGs8s6gXra6+9Noz65GsD5/iC7QKE9lTbkq4DXxSS2sCzjGcs7aJ+3FNcO9IwvO7XlOtAW6optmG2fv16qmHUA94Y9zS9nsW2gZXltIU8eA6QcbVHp/K1gecPzyHaRn34As3ngy/HpVw72lMNK6UNfP6Trh11rPUzl/uazyz14t7lHsB43yZdB+ImtSHpOQ0r2lcrk0CtMmmGf32OHD1Vbtw0FM1LycPo0eLDSzgvWQ93lzAeXGxv4WG4HBNOumpYqW2I20Y9MdpNO/DHVu029FZmXNf4OsThXl/awHUinocRrxrs4zzztYHrD0OvD3E9LXXzcHdpg5/HJT73Kdea42oZ5Xgd3KXe1B/D7+HEpR7Z4ZwnHuHE4diNtpKmmkYZXp673AvcE9SJunk49aMu2eGcJx7hGH7CMPInTTWNMigrNm8D9wD3gp/zeyW7npyn3oRj+D2Patbd8y6lDdltow1eZ9rJsZuHe3mVdp2Zl+eu3zPZdaV+1CE7nHTUdeDAgYbLMYafe5I01bLe2kBbqAvG/UF86lLKtSNdNYw6UTfqGBt1pzxcDyce8TH8Hu4ucUmTq31+/Thfact1T1AnL5N6cYxRb+qP4ScsNuJicRh+4pKm0nXPl1+rCdR8bdU5ERABERABERABERCBJiAggdoEF0lVFAEREIH6E1ANREAERKB2BCRQa8daJYmACIiACIiACIiACBRAoE8J1AJ4KIoIiIAIiIAIiIAIiECdCUig1vkCqHgREAERaAECaoIIiIAIVJSABGpFcSozERABERABERABERCBcglIoDpBuSIgAiIgAiIgAiIgAg1BQAK1IS6DKiECIiACrUtALRMBERCBYglIoBZLTPFFQAREQAREQAREQASqSkACtSC8iiQCIiACIiACIiACIlArAhKotSKtckRABERABHoSUIgIiIAI5CAggZoDioJEQAREQAREQAREQATqR0ACtXz2ykEEREAEREAEREAERKCCBCRQKwhTWYmACIiACFSSgPISARHoqwQkUPvqlVe7RUAEREAEREAERKBBCUigVvnCKHsREAEREAEREAEREIHiCEigFsdLsUVABERABBqDgGohAiLQwgQkUFv44qppIlBJAgc6O+3Z8eNtQyplz3z0o8FPWCXLUF7VI/D0cy/ZlNu/a21/fpt98vNfC37CqleichYBERCB0glIoJbOrvyUykEEmoTAaw8+2E2QHu7qMsQpgrWro6NJWtF3q7nqyc025Svftad//lKAsPuN/cFP2De//48hrBH/LFu2zHbs2NGIVVOdREAEqkxAArXKgJW9CDQ7AYToC5/9bGIzdi5cGMRqYoQcJ9566y2bM2eOLV26tMfZ7HMIlP/xP/5Hj3iVDPAyp06dahh1I6xSZVB/2lGp/IrJh17SLy9elZjkmyufNOIkRkg4sXr16sAKXliua5mQNG9wpVjlLUQnRUAEGp6ABGrDXyJVUATqS+D1FSsyFTj5mmvswpdfDobfT+xMi1T3F+oOGzbMDh06ZNlCECE3duxY+8AHPhCyGjFihP3n//yfrVr/KK+jo8Pmzp1rjzzySDD8CLBKlUn9aUel8ismn1X/858y0SddPNp+8t1bguH3E4hU9xfj3nTTTYHX8uXLw7WEZTHpc8WtJ6tc9VGYCIhAfQhIoNaHewGlKooINAYBelC9JsMXLLB+bW3B8Hs4Q/7uL9Q99thjDSG6YcOGTJLDhw/bM888Yx/72McyYYgehnoJwE9P3cK0IKbXLu7pRFAShs2aNSszNLxx48ZMTx9pySe2devW2bRp0ywWkPg/97nPZaLFeVM29URYk9/XvvY18/I4pnwsu27UgwzjvPATVk3zYX3K+OKUi23YiYOC4ScM2/36fpyyjOs5aNCg8IUDDoVwgQmsMNJQAZgQjl8mAiLQdwlIoPbda6+Wi0Ag8MsbbwwLnzakUjndWHzm8yelj8MpKxT67p/TTz/d9uzZYwg+gvAjTgcPHsxhTtuyZYtdcskloeduPIu2NhwVuBMnTgxh9ILedttt1tnZGdK/+OKLYSoB4bNnzw5h/sfLRZB6WLaLKEZ8kR6jbEQt8bZv327U4YEHHggCl/yJgyF6Y/FNfMr7zW9+Y/Q4Eoc6E16Ozf/OD8PCJxY/5TLmm3r++fy50maHUZbnhXvvvfcG8T9z5kw79dRTza9boVzyXRvyr5opYxEQgYYncEzD11AVFAERqCqBV7797YLzZ7ifHlWE6s50L2bBCd+NmF0WggZh8/Of/zzE+NnPfmZjxowJ/qQ/H//4xzNxRo4cGXrsiEuPJr2W9MbNnz/fEIKEI4JvueWWTI8qYUlG7x3pMe/R27p1q61YsSIIMcIRZQhp8jjjjDPsvPPOwxsMMUtvqscLgdGffv36hakL1If6RqdK9j687umC0zLcz3xThGopw/rZZfkQP2KbSsAPt1AuxVwb8pWJgAj0HQISqM15rVVrEagYgVNuuKHgvF578EF7Nt1ryTZTCNWCE74bMVdZiExEIOKOOamI1nejF+Ugjpg7ili66667ghAkAwQvYvN73/te6EklzA3BiJ+ycenRzE5PeCzEOE9PKeGx0TtKzypD28QhTXze/ZTR0dFhHWmjzh5eqjttwtiCk/pqfraZiof+C80gX1lcx1yiOx+XfNem0DopngiIQGsSkEBtzeuqVolAwQQ+dt99Nu7IkbwWzzfNzvjMv/mbvGnjvCkrO70PryPu2tvbs08XdIwIoseUOZAkQPByjB9DiM6bNw9vpsc1HKT/TJgwwR5++OHEHlaE1/r16zPTENJJcv5HXHOC6QC4zKXFzWWIcAQqPbHUPVecQsPuuu7PreuHf53X4vmm2fl+fc6kvGnjvCkrO70fw5x2+bG7vXHJd208j9q6Kk0ERKARCEigNsJVUB1EoMEJtHV0hJX7A9vbQ037tbUZ/vPTwu3ka64JYeX8QQTu27cvzGMsJR9EzoUXXmj0bDK8jlgaMmRIEKM+7J89T9LLQSAjFr/1rW9lhvGZIkCdiMN55sWSnryxXIt4EGdMV/B4CDMXq+SD0VPrUwCoK3Wm7pyrpn3xM/8prNwfe95poRgWSuFf+Zeft3g1fzhZxB+mO8ADQ2zTO5ydPIkLva29XZvsvHQsAiLQdwhIoLbgtVaTRKAaBBClCFJ6RC98+WXDj0gtpSxECwLNxRlDvQsWLDA/RhT6KvokP+XG58iDoXWMvD7zmc+ERTuLFy/OLJ7KJaDIh/rE8ciD/DiHkY4wN86RJm5DdjzmmbJlkoeThvqyoCrOh/O1METpyrs/H3pL2WoK/9hzjwrWUsrPZgIL8imUC/Fi5uRHelxY4ecegBl+mQiIQN8iIIHat663WisCIiACIlA6AaUUARGoEQEJ1BqBVjEiIAIiIAIiIAIiIAKFEZBALYxT68RSS0RABERABERABESgwQlIoDb4BVL1REAEREAEmoOAaikCIlA5AhKolWOpnERABERABERABERABCpAQAK1AhBbJwu1RAREQAREQAREQATqT0ACtf7XQDUQAREQARFodQJqnwiIQFEEJFCLwqXIIiACIiACIiACIiAC1SYggVptwq2Tv1oiAiIgAiIgAiIgAjUhIIFaE8wqRAREQAREQASSCChcBEQgm4AEajYRHYuACIiACIiACIiACNSVgARqXfG3TuFqiQiIgAiIgAiIgAhUioAEaqVIKh8REAEREAERqDwB5SgCfZKABGqfvOxqtAiIgAiIgAiIgAg0LgEJ1Ma9Nq1TM7VEBERABERABERABIogEATqkSNHOrdv324yMdA9oHtA94DuAd0DzXMP6FrpWrXiPYAu/T8AAAD///6D8N8AAAAGSURBVAMAadXdJHObe78AAAAASUVORK5CYII=">
          <a:extLst>
            <a:ext uri="{FF2B5EF4-FFF2-40B4-BE49-F238E27FC236}">
              <a16:creationId xmlns:a16="http://schemas.microsoft.com/office/drawing/2014/main" id="{00000000-0008-0000-0C00-000001340000}"/>
            </a:ext>
          </a:extLst>
        </xdr:cNvPr>
        <xdr:cNvSpPr>
          <a:spLocks noChangeAspect="1" noChangeArrowheads="1"/>
        </xdr:cNvSpPr>
      </xdr:nvSpPr>
      <xdr:spPr bwMode="auto">
        <a:xfrm>
          <a:off x="0" y="380999"/>
          <a:ext cx="4010024" cy="401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3</xdr:row>
      <xdr:rowOff>114300</xdr:rowOff>
    </xdr:to>
    <xdr:sp macro="" textlink="">
      <xdr:nvSpPr>
        <xdr:cNvPr id="13314" name="AutoShape 2" descr="data:image/png;base64,iVBORw0KGgoAAAANSUhEUgAAAqgAAAFcCAYAAAAEU0zOAAAQAElEQVR4Aey9C7RV1Znn+207N0UEIy8fURJOxPgqRbqQkqTj5dB23W58VYgwJJSAIeT6IhBjhuiNyEGtqpARYwIY0x2hRNMGSyKVIEX1SNkcrhlpDVCFxCZKRA8BfIKQQglJpULv38RvO88+e+2z36/zZ/CdOddc8/lba6/13/O1jzH9EwEREAEREAEREAEREIEGIhAE6q9+9asjL7zwgkwMdA/oHtA9ULF7QM9UvVd0D+ge0D1Qyj3w/PPPrw8C9Te/+Y2dccYZMjHQPaB7QPeA7gHdA7oHdA/oHqjrPZBKpdqDQLWEfwoWAREQAREQAREQAREQgVoTkECtNXGVJwIiIAJmYiACIiACIpCHgARqHjg6JQIiIAIiIAIiIAIiUHsCpQvU2tdVJYqACIiACIiACIiACPQBAhKofeAiq4kiIALNRUC1FQEREIG+TkACta/fAWq/CIiACIiACIiACDQYgSoJ1AZrpaojAiIgAiIgAiIgAiLQNAQkUJvmUqmiIiACImBmgiACIiACfYCABGofuMhqogiIgAiIgAiIgAg0E4F6CNSS+Lz11ls2Z84cmzp1arDVq1cn5nP48GFbuHBhiLd06dIQb8eOHTZr1qwQ5nls3LgxnNMfERABERABERABERCBxiHQFAIVwblkyRIbMmSILV++3CZPnmxr1641RGculOvWrbN9+/bZscce2+00x3fddZc98sgjwcaMGdPtvA5EQAREoLkJqPYiIAIi0BoEmkKg7tmzx3bt2mUjR460fv36BRf8W7duxelm9LSuX7/eLr300h4CtVtEHYiACIiACIiACIiACDQkgYYTqLkoIToPHTpkw4YNy3W6Wxi9o/S0nnfeed3COSCP+fPnh2F+pguQL+EyERABERABERABERCBxiHQFAK1UFwM+W/ZssUuueSS0NMapxsxYoQ98MADYWifYX7EKmI2jiO/CIiACLQwATVNBERABJqGQFMI1MGDB4fh+t27d+cFS48owvPee++12bNn2969e+2nP/2p+UIpTzxo0KCQH/NUmd/q4XJFQAREQAREQAREQATqT6ApBKoLyj179gRiPveUOan0mrI6n1X9LHqiVxRDlA4dOtQ+8YlPBLEaEr77Z//+/YaQJT1zWt8NliMCIiACIiACIiACItAABJpCoNKDOnfuXGP4ni2iHnvsMbv22muNYXtn2Nv8VAQsaTHmoY4aNcomTpzoyeWKgAiIQJ8moMaLgAiIQCMRaAqBCjDEqM8hpYeU3lLC6U1l+yjOc+yGqF28eHGm9xQxSjo3pgB4XLkiIAIiIAIiIAIiIAKNQ6BpBGouZMw5ZUupadOm2eDBg3NFUZgIiIAIiIAIiIAIiECTEWhqgeq9pN6b2mTsVV0REAERaA4CqqUIiIAI1JhAUwvUGrNScSIgAiIgAiIgAiIgAjUgULRAffvtt629vd1SqVRRtmjRoho0J7EInRABERABERABERABEWgSAkULVNr1yU9+0g4ePGhHjhwpyH70ox+RTCYCIiACItByBNQgERABEag8gZIEauWroRxFQAREQAREQAREQARE4CiBogXqgAED7O677zbco1n0/vfyyy+3efPm9R6xTjFUrAiIgAiIgAiIgAiIQOMQKFqgxlXfvHmz9e/fv8dc1OHDh9urr74aR5VfBERABESg7xFQi0VABESgJAIlC1QWPX3605+2F198scc81KefftrGjh1ra9asKalSSiQCIiACIiACIiACItB3CZQkUFnJv23bNkOIfuhDH+pBjzDOrVq1yojbI0IzBaiuIiACIiACIiACIiACNSVQkkBlBT+1PO6443Bymp/zuDkjKVAEREAERKDPElDDRUAERCCJQEkCtRDx6cLU4yZVQOEiIAIiIAIiIAIiIAIiEBMoSaCygn/SpElhnmmuxVCEMQf1nHPOKWq1f1yx5vCrliIgAiIgAiIgAiIgApUmUJJApRJsHcU8U4RoKtX9V6VOP/10e/zxx7W1FKBkIiACIiACxRNQChEQgT5NoGSBCjUWQ+3cubPHKv533nnHRo8eTRSZCIiACIiACIiACIiACBRFoCyBWlRJfS+yWiwCIiACIiACIiACIlACgaoJVLaXmjFjhjbsL+GiKIkIiIAIiEA+AjonAiLQ6gSqJlBbHZzaJwIiIAIiIAIiIAIiUB0CJQlUVunzc6apVPfFUanUe8dsL9XZ2VmdWrdArmqCCIiACIiACIiACIhAbgIlCVQWR11xxRW2adOmHgukjhw5EsLYB7W9vT13qQoVAREQAREQgeoQUK4iIAItQKAkgUq7r7nmGnvwwQfxykRABERABERABERABESgYgRKFqi+jdTmzZsrVhll9C4BOSIgAiIgAiIgAiLQhwmULFBhtmTJksT9Tvm1qRUrVhjTAYgrEwEREAEREIF6E1D5ItDqBJ5//nm77LLLbPz48cHlOLvNe/futSlTpvSIQ9ze0mbnVa3jsgQqvaf9+/e3VOq9xVGpVMpYQMVCqmpVWvmKgAiIgAiIgAiIgAh0J4Dw7OjosKuuusrWrl1rp512mn3729+2Q4cOZSLi/853vmNLly61xx57zOhQXLVqlXlafiF0/fr1hpudNpNJDTwlC9RFixbZpz/9aXvxxRfDoihfHIXrP4G6Zs2aGjShrxWh9oqACIiACIiACIhATwKITPahb2trs2OPPdbGjBljb7zxRjeBSvjtt99uQ4cO7ZaBpx03blwIp7MxO204UaM/JQlUGr9t2zZDiOYawieMcyhy4taoLSpGBERABERABEonoJQi0OQE3nzzzdCCE044IbhJf5566qkwvD958mQ78cQT7Utf+lIQrPSmdnV1ZZKh4RCumYAaekoSqGwhRR3Z6xQ3l/k5j5srjsJEQAREQAREQAREQARqS+Ciiy4yhvEZ4qeX9NZbbw09rpdeeqktX748iFfc2taqe2klCdRCxKcLU4/bvVgdVYmAshUBERABERABEejDBN555x3zntTeMDDMf+6552amAUybNi0IV8TrzJkzw/xU4vSWTzXOH1NKpnQBT5o0KUygzbUYijAm155zzjmhcaWUoTQiIAIiIAIi0DgEVJO+QKCQVewMeTfqCvizzz7bTjrpJGOYnsVQGzduNAQo807nzJlj2K5du+zuu+8O81KJQw8qw/zE8WtMG1lkRY9qUwlUGnD55ZeHOagI0VSq+yr+008/3R5//HGbN28eUWUiIAIiIAIiIAIi0NAEEGXNvgIeMXnjjTeGYXrEJeLzuuuuy3Bn0dSHP/xhYyEU5zHi3HHHHSEOApbtqZibirClRzWcqMOfY8opk8VQO3fu7LGKn+5l38i/nPyVtrIElJsIiIAIiIAIVItAs/c+IlBZFNTsK+B9finD9CtXrgyLn9gWlOt+5ZVX4liuOPSgLl68ODPEz0r/ELlOf8oSqHWqs4oVAREQAREQgUYi0Ofrgrhr9t5Hn7fZCivgs29IBCniExGafa5Rj0sWqMwzZY+sVOro8D77osaN5FvIjBkzjHhxuPwiIAIiIAIiIAKtRQCBynu/2XsfC7kqiD16Jxt5BXwh7Wj0OCULVLYkuOGGGzLD+zS0vb3duEHxy5qMgKorAiIgAiIgAiUSaJXeR6Yoelt6Q8F8T+ZpMoeTxUbM10S4YvVeAd9b3ZvhfEkClV5R5p5Onz4900YWRN1zzz129dVXS6RmqMgjAiIgAiLQ1wmo/e8RaOTex1ZaAf8e8eb1lSRQaS7D+9l7nLIwav78+UGk+j6oxK2EvfXWW2F7hKlTpxq2evXqxGwPHz5sCxcuDPGWLl2aiUca0mKsVCPPzEl5REAEREAEREAESibQ7L2P9Ii2ygr4ki9iAyUsSaAiTH/961/bCy+80KMpLlKZAtDjZIkBCM4lS5bYkCFDwtYJbH/A/lw7duzImeO6dets37594VcRPAJ7gTFf5KabbjIXrY888oiflpuXgE6KgAiIgAiIQDKBpN5HRB97brJv6Pbt2xt+/03v4WWYvplXwCdfqeY5U5JAZaP+z33uc8aKsFxNRaSykX9nZ2eu00WH7dmzx9hYduTIkdavXz/DJZOtW7fidDN6Rbmx2NsrXq32zDPPhK0WRowYYYMHD7YzzjjD+LAQv1sGOhABERABERCBWhFokXIQovl6H5mryXu3GfbfzL4kiFb0TqwpsuPouPIEShKoVION+lesWIE3p3GeearslZozQhGBiEgmIA8bNqzXVPSK0tN63nnnZeLSA0uPKuG6wTJY5BEBERABERCBihFAyNFBhHnvI3ujvvzyy+abxeeKw3sZAUg6rN77b1YMSANldLiry7o6OuzZ8ePtmY9+NNgLn/2sEd5A1exWlaIFKqv0uXlwu+WU52DNmjWWvQ1Vnugln2LIf8uWLXbJJZeEntaSM1LCYggorgiIgAiIgAjkJHDWWWfZsmXLwghmzggKrDqBA52dQZDuXLjQ8CNKsdcefDAIVtyqV6KEAooWqCWUUXYShuT5hrV79+68eXlP67333muzZ8829mX76U9/ag888ECYv0ovKj2xeTPRSREQAREQARFoCAKqhAiUT4Be06RcDqd7VhGuuElx6hVekkD9yU9+YiyUSqVSlkr1bldccUVZ7Rs0aFBY8MRcVDLyuafMRaXXdNasWcYK/TFjxhhD/BgLoZgT84lPfCKI1VNPPdUQp/v37zeELPNPmQ+D+CVPmQiIgAiIgAiIgAi0EgGG8b09A9vb7cy/+Ru78OWXg9uvrS2cQpwiUsNBA/0pWqCyQKoz3V185MiRzCb9hfjZJ7XUdiMi586da1vSw/dsEcVq/GuvvdZY8OR59jY/deLEiTZq1ChjGyx6V5mPirD19HKrQ0C5ioAIiIAIiIAI1IcAQ/pe8kkzZtjJ11xj/dragotY9XNxPA+rt1u0QK1XhRGjDNXTO4rRW0pd6E1l+J/zHLshapl0jRj1MPykxRYsWKB5qg5GrgiIgAiIQLMRUH1rRIAexq6O5lpg5Giou/sRp+7HRajiNqo1jUDNBZChelb88fNiCNJccRQmAiIgAiIgAiIgAqUQoGeRVe8MgeNH8GGvPVj/BUbUA6NeXWkBjTGkz5zTDamUYXGbiZd03IhitakFKqKUXlLvTY3By98EBFRFERABERABEWhgAoi9pOohDhGuuElxygknXwxhifjEqA+G+EQ4YxxTDwzhTPxc5SJeOU+e5PX6ive2CpVAzUVMYSIgAiIgAiIgAhUl0EiZuSBCSCGoMMQS4Y1Uz+y6UEcPG1iFBUa0H0M0IhgxGGFJAhTxiXm9enP/aNgwO6ZfvxCNsmgT/He+u+VUOJH+E89HTR82xP+m7kFtCIKqhAiIgAiIgAiIQE4CiKlYECGSMEQZQgw3Z8IGCKTuXo1SFhjRTvKgjYhPjDbDIxagiEYEI0Z8zMvtzaXnE/HM/NLhCxaE1fnnr19v444cCTZ21y47GODO9AAAEABJREFUb926sDAqV16kJ36uc/UOk0Ct9xVQ+QkEFCwCIiACItDsBBBkSW1AwCHKcJPi1DM8rhcCMK4Lws6P/+3tt62ro8MQmrQ3FqAcE047McRnnK/nkculDAwBivjE6OlEULoAvfDll41jwtvSdaCexI/z45g4pMfPOfLlmPQeRngjWUUFKr8YlUod3Rd1+PDh9uqrrzZSW1UXERABERABEWhIAvywzJQpU2z8+PHBnnrqqR71jONcdtllxs+IeiTie1ryIa6f6+HWKABh5kUhghBRCCJcBBLnEGsIN/yVNvKODXHoRq8mhrCMjTq7vW/gwEyVSJc5SHvi43/du9doA/kRTpnpKL3+hwEGG8QihpDEEKCwwjhGfGK5BGivBaUjUA7pycvz5jh9qmH/lyRQ305/W/jUpz5lmzdvzjQMP3uMvvLKK8a+qGyUf+utt2bOyyMCIiACIiACItCTAD8ic+edd9q5555r7Exz8cUX23333Rd+DdFjE+c73/mO8W5lL3D2JF+1alU4jVBdtGiRzZw5M6RfuXJlQ/y0KGItVDD9J98Q+f5//EcjrttrDz5obl3pXsHYXDzSMxkbvZYYQ+duHMcWx/d8EJaxebm4vz9wIF3zo/+JTxjik/rEC4yOxuj5F1GIISoRnxgCEXORmC1AEatYz9z6XkhRApUeUXpG+RWpAwcO2Jlnnpkh9o/pG+wzn/mMfehDHwphF1xwge3cuVO9qIGG/lSYgLITAREQgZYhgPh84403jPcrjRo3bpzRERT3grLf9+23355TeG7cuNEQrBMmTCB5w9jhrq5MXRBpmYO0B+GWdsL/3+7ebbnEI6IwFo/4EYmYi1l3KQsLGVbhD3lTHwQv9aBcL4a2DV+wwDDEJ6IzFqD0GLelhTaG+MQ8rdxkAkUJVMQnonPTpk02cODATK58kLZt22bTp0/PhCFiOTjllFPChw5xy7FMBERABERABETgPQIIUd6jbW1t7wXm8Pkw/uTJk+3EE0+0L33pSyEW7+XXX3/dCGeYv7wh/pBlRf4MbG/P5BMLOgKzjwmrtPVrawuLg9ylPm6ISgxRGRti0g2xOeLee+39J5+cs2r90vkTh/iIT4z8Cc+ZQIFFEShKoHrO3nP6wgsvhCCGIvAgYHGxgwcPBmGKy4cnPsd5mQiIgAiIgAiIQOEELrroojCEzxA/Pa5Mo6P3lRzOO+88W7t2rXGO43Xr1uHUzehxLHSI/N8NGGAIOzeEo1ssHvEjBjGEYWz0WmL0XLpxHFscnzwwRGVsXi4u9Rn2xS/av/9f/yv0jnIMUAQodSFvDyNcVlkCJQlUhhLuv/9++/SnP22pVMr4ILhI9eo99NBDds4554RhBw+TKwK1IKAyREAERKAZCXR1dRVU7aFDh4b5qohUF6ixv6BMqhAJUcr8TIbBsbe3bMmUwrmkIfJPpju0conHfAISYRgbohHLFFhBD/kiYqkj4hdhynEFi1BWOQgckyOsoCB6ROkZZUFUZ2dnDyE6b948wwrKTJFEQAREQAREoI8S+MhHPmKnnXZaWLcBgg0bNoRjwu+++25jyH779u2GH0GKIUgZ5mdu6rhx781ZLXS6AOWUYDmTID67OjoMUbpz4ULjOI6Yet/74sOMH+GH6MsEyCMCEYGSBWqUR04vW04x4VtzT3PiUaAIiIAIiIAIBAKIzBtuuMGefvppYw4pLseEE4HV/WeccYYhRC+99FLDEKh33HGHEYeh/7Fjx9r1118f7KqrrjLCSFstQ4S6KHVhGpeF+By+YIHR2/inv/yl4afHkzjxOQ8jXCYCMYGSBSrCEwGaSqXCXFOOyZitLlKplLH9BT2s9LQSLhOBhiCgSoiACIhAAxI466yz7IknnghzTHE5Zvuol19+2a677rpQY0Qn21Bh2VtJscKfcGzatGkhfjX+xMI0V29pLD4ZBucYw09vqYbIq3FVWjPPkgQqqw3ZUor92Bjif/zxx8O3tk996lOBEmErVqwIfv0RAREQAREQAREongAiddmyZTm3lio+t/JS5OstJWd6SOktxRCjhMlEoBwCJQlUVubTe8pQBIWPHj3ajj/++GCadwoRmQiIgAiIQK0IMO+SeZq8kzC2Y8pVNnM4OY89/PDDIQpxOXYjH/ILJ/v4H+8t3ZAeFd2ZY24pPaMIU3pFEaUc93Fkan4FCZQkUPm1qF//+tfdqsGK/UmTJnUL04EINBcB1VYERKDZCLBgqLdfYaJNCNJx48aFIXR+qYktmVyInnTSSWF7JobHs4fOSdvXjI3w4xX32e0fvmCBMVyv3tJsMjquJIGSBGolK6C8REAEREAERKBUAghUFgwxqkce49IilGloLj4Jw5iXyRxO/LKeBOLeUsQpIjWORe/o8LQw9d7Sohc3xZnJLwIFEChZoP74xz82fi0qlUqFvVDZMPiKK64I/lTqaBgPDF88VUBdFEUEREAEREAEiiKAEEWQtrW15U1HPIbvGcpnlXxHR0dmbmf8K0xMA8ibUYudRJgiSHOtxKepCFP2I1VvKTRktSRQkkBlzuk777xjLIbKZ1rFX8tLqbKqTEDZi4AINDEBNrdn+J5hfLZk+vKXv2yskqdXlTBs5syZ9uSTTxrzUpu4qb1WHVEaL3rK11uKMOVXlXrNVBFEoMIEShKoFa6DshMBERABERCBsggU+itMFDJu3Dijk+XNN9/kMGNjxoyx/v37Z45bzRML06RFT/XpLW010mpPJQhIoFaCovIQAREQARGoCwF+bam3X2FieP8b3/hG6DGlkohZhOgJJ5zAYcY2btwY/NnhIbBOf1xUPjt+fPilJobiGZInvJAqES/uLUWYxun6tbXZ8AVHN9RXb2lMRv56E5BArfcVUPktQUCNEAERqA8BfkmJX11iXqnPL+WYcGrErzAxvD99+nRj3ilxli9fbmyJyD6jzDklDIvDSVtvO9DZGUQpohI/YhNjSB7BiptUR+K5MCU9x3HcWJi2dXQYx/F5+UWg3gQkUOt9BVS+CIiACIhAWQQQmvz6EvNIcTlmfmn8K0yIVJ+DSjzmnlJo/AtMcTjn6m2I0KQ6IDhzCU8XpfS0cj5OjwiNe0sRpvH5BvWrWn2UQNECldWS7e3tYbX+jBkzbNGiRcGvFft99A5Ss0VABESgAQkgUhvlV5hKwcMwvqcb2N5uPjcUF6HJuVikIkx721CfIfw29ZaCTtYEBIoWqHzDnDBhgrF6n435t23bFvz83Olf/dVfNUGTVUURqDEBFScCIiACRRJgSN+TnJTuDGIlPcIUF5Hq595YuTIzDcDD3FVvqZOQ24wEihaoNJJfjcI95ZRT7OMf/zhewz9w4MDg1x8REAEREAEREIHSCdA76qkRpe7H7dfWhhPsD4cPB9f/cA5h6hvqc+znWtFVm1qXQNEC9YILLrCf/exngQj7oV533XXBv2nTJhswYEDw648IiIAIiIAIiEDpBBjW99Rxbyph2ceEIWLpWfVhfMJkItDMBIoWqB/60Ifsrrvu6tHmyy+/PKyK7HFCASIgAnkI6JQIiIAImNFjyqp85pKyOCoWocxH5RxxOP/6ihUZZANGjTJ6SxGniNTMCXlEoMkJFC1Q4/Zu3rw5bGqcSh39adNU6qirBVMxJflFQAREQARE4CgBRCbiE6GJIUZZ3MSqe4TozoULjfNHYx/9SxrOESf7/Oh//uejkfS3JwGFNDWBkgUqq/c//elP24svvmgsmIqN/ej4Kbk1a9Y0NRxVXgREQAREoHkJIOxcBCLuMIQe4bVoFeXQ8+l1cCGKKEVoYtliNK7X+08+2VLve18clPH3a2uz89evzxzLIwKtRqAkgcpWU6zeR4gy5J8NhTDOrVq1yoibfV7HIiACBRFQpCYgEG/0jj9XlQlnI3js4YcfzkTBTxhGnMwJecomgPBDkLoIRCxiCEYEIm7ZhbybAflSHkIUI38Xowhir8O70XM6CM6B7e3hV50Qngzbf/zVV+1Pf/nLEMY5EhKPRVDMNfUwwmUi0GoEShKoBw8eDByOO+644Ob64+c8bq44ChMBERCBZiaAwHzuuefsscceszvvvNOefPJJe+qpp7o1iTjjxo0ztui7+OKLbe3atcZPb3o8wmfOnGl8qWdz+W6JdVAyAURiUmIEJaIRNylOUjhpELfZQpTyyBNDrCalR2BiwxcsMMzFKIITf1tHh8XCk7iEcQ7RSjyOk/JXeKEEFK/RCZQkUAsRny5MPW6jg1D9REAERKBYAjt37rQTTzzR+FnNs88+20466STr6urqls20adPMf7UoPkEY5+Iw+StDgF5LzwmxxwIihB0ugo9zh7u6DDGJP5dxHkOIYgjQcnpFKZs6uCEyMeqXq3yFiUBfJ1CSQGU7KTbpZ57pq+khiGyIhHGO/VKJm31exyIgAuUTUA71JXDo0CF74403MgI1qTb0lk6ZMsUYxqeXtCPdQzZ06FAj/Zw5c0L48uXLwy4o/PpRUj7VCo/rRx29Zze7PKYgcB6jV9jPJ4X7+Xq4Bzo7M8Xm2+Te4yFE8WcLUZ8igJDlfCbTHB6ELz2iWNzbiR8hygp74uRIqiAREIEcBEoSqOTDtlI8bBGiqdTR1fup1FH39NNPN35Zat68eUStiL311lvGw3zq1KmGrV69Ome+O3bssFmzZoU4cbzscM5t3LgxZx4KFAEREIFKEUCMrly5Mgzx87z88pe/bAzl0+u6ePHiEM4Q/x133NFjekCl6pCUDyKZqQnnnntuqAdTEO67774wBSFOgyAdN25cJo5PU0gKj9PWw4/g9HIRhu7H7dfWhhPsd6+9Zt4rSg9poUKUXs/h6SF6ekURoPHQe1v6CwjnQwH606wEVO8GIFCyQKXuLIZiiCtewY//nXfeMTbxJ04l7PDhw7ZkyRIbMmSI0dMwefLkMI8L0RnnT7x169bZ1772tRDvzDPPDA9UxC3xeCGwh+sjjzxi2JgxYwiWiYAIiEDJBOhFRegVksG4tMjj+fjmm292i86zqH///j2mB3SLVIUD6k392RqQ7KkfC1vpVeXYjakITEnwY3eTwv18vdxYIGb3fMbH2b/ClF1fxCwCd3hajMZCFD9ClHNxWdnpdSwCIlA6gbIEaunFFpdyz549tmvXLhs5cqT169cvuOSwdetWnIxxbvbs2TZ48OAwfLZv374gahGmmUjyiEBfIKA2Vp0AzxWEJQIPofeLX/wi7FpCGMPkDIXjfuMb3wg9plSoq6sr7B19wgknGL2PnCccwYpwbWtr47BmhhBFkPZWLvFyTVNICq9ZAxIKOj79RcBPMR+VRU2H0+wZwo83ufc4CNGB766gzxaj9JIiRjnv8eWKgAhUn0BTCFR6QHkBDBs2rFciDNszfI9QJfIXvvCFIGrxk8f8+fPD8D/TBciXcJkIiIAIlELgyiuvDHNQGdVhiP6qq64yn0fKgikWTk2fPt060sO+CFZGgJj6RBzSsoM1LDkAABAASURBVPqfcNIyzJ+rl7KUelU6TdI0haTwSpdfTH4I0UP/+39nknCMSPX5pAc6OzPn6An14Xn8CFFMYjSDSJ4cBBRUGwJVE6h8K58xY4axYKo2TTlaCr0XDN/zImBKwC233GJMBRgxYoQ98MADYWifYX7EKvGOptJfERABESieAL2oPo+U7aIY8ubZgvC88cYbDQGH+RxU4rgIzZW2+BpUJkVXunex0JzGpXsn6e2l1zdOkxQex6mWHxFK7ygiFHtz1aq8RfVrO7rJvYRoXkw6KQJ1JVA1gVrJVjFkz8N89+7dBWfLcD9TAnhZZPeUDho0KGwLwxQA5q0WnKkiikBLEFAjqkmAZxWi1YVoNcsqN++PfOQjdtpppxlrCchrw4YN4Zhwph/Qu4ubNE0hKZy8amGxMN25cKFxHJf7R+lRN4b7XYgiTIcvWGBs9eRhcXz5RUAEGodASQKVXtHhw4dbKnV01X4q1dNl/9POzs6KtNQFJXNRydDnniJA6R1l1T6r+vEvW7aMKMGIz8sCgRsC3v2zf//+MEeV9AjZd4PliIAIiECfIsDz8YYbbgg/EoAYZWcWjgkHRG/TFJKmL5C2WoYI7eroMHpKMYRpXFYsQsfu2mWjOjvt/PXrzYfy29Jp4/jyi0BFCSizihEoSaCyev+KK66wTZs2Gav2cxkb9be3t1ekogjMuXPn2pYtW8L8UYbPrr32WmPY3gtgfirHiE7moGLEv+2220I8BCxhGPNQR40aZRMnTvTkckVABESgTxJgPuwTTzxhTD/A5ZiRJ56zvU1TSJq+UA2QsTBFlHIcl9MvPWzvvaNtaRHKcXxefhEQgeYiUJJApYnXXHONPfjgg3hrYohPn0PK3FHmmlIwval82+c8x4RzHiO+hyNGCXPzRVSkkYmACGQIyCMCYQpUo0xT6EqLTXpKMYRp9uVxUXrhyy9bWzpu9nkdi4AINCeBkgWq73O6efPmurWcuaV862dhAr2sdauIChYBERABEagYAXpHEaYbUqnwc6Qcx5nTO4owZdgeUcpxfF5+EWhMAqpVMQSKFqiLFi0K+/ghTNk834VqdqEDBgywFStWGNMBss9V6hhRyrd8ek0rlafyEQEREAERqA+B1x580OItobJrgShlPql6S7PJ6FgEWo9A0QKVPfxef/11u/nmm8Miqfb29rA5deuhUYtEQASyCehYBCpNgN7RrvTQPL2liFNEalwGvaMIU+8tHZh+58Tn5RcBEWhNAkULVDDQO9rZ2RkWSCFUWbGfSqVszZo1nJaJgAiIQJ8m4KLr2fHjM6vNEV+E92kwUeNhAZOkuaUIU37FSb2lETR5W5mA2pZFoCSBGudx+eWXB6HKSv5Vq1aFXlW2oGIrqjie/CIgAiLQFwgcSH95d9GFHyGG0TOIYMXtCxxytREOXeneUvhg2SwQpd5bijA9+ZprcmWjMBEQgT5AoGyBGjNasWJFEKuPP/64nX766UGsMmc1jiO/CIhAixJQswKBZ9O9psGT4w8CbWeODeVzRG2pINrtwjRX+xGm6i1tqUuuxohA2QQqKlC9Niyc4qfw6FUlrH///saiKvx93R5++GFjQ2xszpw54QcDspk8//zzdtlll4V4U6ZMsb1792ai3H333SGcfDKB8oiACDQEAYasvSLMlXTRhYsI4xxiDZGGv5GNeiIqEdz0dmK0j/BC6k080pMOy24zPOgtpacUU29pIVQVp68S6IvtropAjUGyqAqximiNw/uin58MfPTRR+3+++8P9tJLL9kPfvCDbigQo0yV+Nu//dsQ5+2337Z169YFIYugPeGEE8IuCt0S6UAERKAhCDCk7xU5acYMQ3QhxHARqX4ujudhjeRSPxeV+A93dYWfEWVIHsGKm1Rf4rowRZRyHMeFhwvTtvRwP8fxeflFQAREAAJVF6gUIjtKoCv9kGeBGb++wm9dx7+BfTSGGeduv/32sFG2h+HyYwRsqTVu3DgOZSLQZAT6RnVjMYYojVvdTEIMERrXPfbTxlzC00WpC9s4DW0fvmCB0VOKIUzj8/KLgAiIQDaBighUhu8Zxk+lUmHeaSp11NViqe64d+7caSeeeGIP8dk9lhnD90wBuP76623s2LHGDxFkx9GxCIhA4xFgWN9rdaCz073BjY9/f+CAIQIZMscQd/RKuhEXQwxiIYMa/aE+XhTtoecXUYmL0OQcdXKRSt3ZIsqPOe9GfBemiFKO/ZxcERCBChFo0WzKFqgMQbPV1MqVK405p7EhyKq5UX+LXpMgSPmFLKYCPP3008a801Ztq9olAq1E4PhohAOhh+BEzCHiXl+xItNUBCoClPPYzoULwwb1pMEQrxi9kRgCENeNcxhxMfLHyAsjb4yysUzBBXhI59HyTVN4I/3Mpz7U3eO766IUYYsw9XC5IiACIlAogbIF6sGDB2348OFGj1+hhfbleG+88UaYT1oIA58GUEyaQvJVHBFoMAItUx2G9d83cGBoD8IQ8egiLhZ+IUKRf8jPjbwwxCiGSMQoD0O8YpSNIXAx/BjnMOK6ucClDK8a7XE/btwD+ofDhwnKGOcQpr6hPseZk/KIgAiIQJEEyhaobNJPmQhVXFkygXHp3hV6nFkI9atf/cpYJEXYoUOHjAVQ2JYtW+wb3/hGyIRwxGkh0wJCAv0RARGoG4HXHnzQEH30jiZV4o+GDbOzv/994+c6MYbNseELFoQFVQhCjKF1DJGHJeVXbDjiE0PcYtTZzQVunCdx8h1zjvrSBvWWQkMmAo1GoHnrU7ZAZdHPpEmT7NZbb21eCjWq+UUXXRTmlDK3FGN+KWFe/JgxY2zUqFHGSn16pCdPnhzmrH7pS18KURjqJx27Iixfvtyyt6AKkfRHBESgpgQQfAhTeiLxe+H0pB571lnhsF9bmyFCx+7aZSdOmWID29uDnXzNNUGYtnV0GCLPDfGKIfoweiVx3TiHeXzyxjw/z59ysVCJEv7QJgQs7epK1zGepjBg1CijXtSBckvIXklEQAREIJFA0QKVHsD29MM1lTq6ECqVStkVV1xhDz30ULcFUqlUKgz96xelurNnhT7zSzH8nGWRGe6VV16Jk5mDShxW7rOCnxPEJ8yNeb+s+uecTARalUCjtgvRhjBlyDzuaUQQIhb/w/79NuYXvwgiDmHZlhZ45bSFfN0Gpp/BGMIQI28MsYghXjHKxRCSGH6Mcxhx3agzeZ2Q7nA4pl+/UFXaiEiljfSwxu0c/c//HOLojwiIgAhUg0DRApUe087OTosXQyX5tUiqsEtGL2osRAtLpVgi0PwEGBVgtADDn6tFvqtFdpw4nOkxTInJlb7SYYi2rrTYRLTFgo1yEHkIQMQix41mSQIXYUqdEavnPPaYnbdunRE3V/0JR9zmOqcwERCBpiLQ0JUtWqDSGnpR1TMKCZkIiECpBBCYzz33nD2WFkR33nmnPfnkk8aPWcT5+TGjBjNnzjR2teCX1gjv7Ucv4nwq5XdhSm9inCfClB5KRF4c3qx+emcRobQLP+1AmHKMAPcwwmUiIAIiUA0CJQlUKvKZz3wmDOmz/6kPURMua30CCAt6s7CknitERK6fa43DOc9x6xNTC3MRYITFFwCeffbZdtJJJ1lXV1e3qIwu5NoHmHiM5gwdOtR8twvy65a4ggcIU1bBZwtThBqCrVWEaYwMQUq7EKqI71ZtZ9xm+UVABBqHQEkClRdD57vD/K+//rqxD2oqpTmnjXNZq1eTQnqu2KUg18+1Et6RHhq96qqrbO3atcYvaX37298ueNut6rVKOdeaAMPxhexQQTy+BPFliIWB/HTyWWedZYhRF7fVrPuBzk5jKD9bmCLeEG4Y/mrWQXmLgAiIQD0I1LvMkgRqXOlYrDL8xsr0VCpl7e3txlSAOK78zU+gq6vLuOYszkrqueIcC7p8cZe3GoHKPdHW1hZ+TYtdCxApiBCPI1cEYgLcQ8zP9iH+O+64o8c0gDh+pfzMM2UBFIbf80WMapjbacgVAREQgeoRKFugxlXjV6Po2WDR1D333GOf/OQnTXNVY0LN7+f6FtJz5dMA2BaLLy0M07755psBANtoBU8d/3j96Jmjhy6XSI7jxAt4mJbA9ATS4nJcx6Y0ddHFfEHhCw1TiviSRKN7T0us4gwx2pXu5afX9EC699RTx8K0LX3ew+WKgAiIgAhUh0DFBCo9Y+3pXtNU6uj2Uwz7/+QnPzFEa3WqrlwbmQCClF6vRvy51kKmKRAHvrQhXpxDL3BHWqBomgJ0Sjd6RhGcLjJ/8YtfhBEXwmCP+MflSwIuJfEFhz2A6YEfN25ciM/1iH/0gnilWCxMs4fzhy9YYJp/WQpVpREBEWhZAjVoWFkCdc2aNWGhVCqVCgsc6DWl9xTr7OwMQ8E1aEPTF+EvR4YT6bnB2HuQ8EZsnIuKQurm0wBI89vf/tYQGAiNQtJWK05XAdMUkhbnIIj4MoZIyhZZ1apvUr706iLkMPy54iHwOI/FcfAThuHPlbbaYez7S288P0jB0D2in/mllMuCKRZOEYdV/tSTOHxZ4Npg9MzTQ4/hJ4y0xVpX+gsHn7lsYTow/YVbwrRYmoovAiIgApUhUJJAZdh++PDhhiDlJ04RpAiP0aNHV6ZWfSiXA2kh7y9H/IhSjF9vQbDiNhKOcQk9VwxzM9yNIMKf6+daR40aFb7IdKUFIkPqGzdutHPPPdeYs1rLNhYyTYH6MfSPMIoX57i4rvc0BTiXukUTaZkvTu82ht97KWt5HRD4Pr+Unmp63eGOIL3xxhvDfZErjteRec6kw/B7eIGuHYg+e3EahvNZ/IThj8/JLwIiIAIiUBsCJQlUhu15ySNQ6elIpY4O69OjWptqt04piNCk1iBU6dXBTYpT63B6qeitotcKw08Y9WB+IEO09IIh4BB39I7RS8bPtSJEER4IvksvvdToVb3uuutI2nAWCyN67ei9q4eISwLD5w+u1JOeRj6HXWnhH8fnuiD6CGtra8v0XpOWHRTo3eaasOgtOy1p6mG0B9FK3atVPp8nPncYfi8HMcpG9fSaDkz3nnq4XBEQAREQgWIIVCZuSQLVi6bHlJ5TelAxthZKpY6K1fb0A56hUI8rtycBhvE9lBeivxxxeVlyjhcoIhV/oxi9VfRaYfipF9eeHlTEKccII85jCA6EB+EID8KwlStXhl4ywmttiGN66wopF9GN+HYRxz3vPamFpK90HOpN/V2gFpL/hg0bQu81YpbRD9KTj6dFtLq/VV0+S3zmGLE4kO499XbyWRv+7jzTk6+5xoPlioAIiIAI1JFAWQI1u94rVqwwhCo2YcIE++M//mOt4s+GFB3HL8mTZswwXo68LHERqR41judhjeYiVBGljVavXPUZV8A0BYbBvccUMYoobUv3QiLwvLcSgVevaQq52pUURjv4lSZ6rekx5bNJXHq3MfYy5rhVDWHq80yzp8wMX5B7AVSrslC7REA8sbW9AAAQAElEQVQERKBZCFRMoM5IC6xU6mjvaSqVCu2nV4bpAOFAf3oQ4MXpgYhS9+MiVHGxf3v7bWsGkUpdm8HoxWVqAlMUMPyEUXd6SukxTVqcg8BrlGkK2b2g1D/bmA+8aNEiu/jii82/QNAGeq/pxWa+J4KbXtXstK1w7MJ058KF3ZojYdoNhw5EQAREoFYECi6nJIHK0H17egg/lUplVvFPmjTJ6Dl14xdfCq5FH404MM3Qm54tQOPjf927154dPz78og1DlLx04/Oeh9zCCdDji0DD8JMynqbAlASmJnAec3FHPMQsYRhCD8FHeK2MuiGiXaDGWzQhSJlqQQ8wOw50dHQYAtzbmF3HdevWhSDvVQ0HLfCHz8iG9PMpW5jyxY85pm1pLvhboKlqggiIgAi0JIGSBCor91ml7WIU9/LLL29JQNVs1PHpoWbPH+HJ8CO9qrxcX1+xwk9lXM4RZ2e6N8gFK/PpPK1EawZVSR5EXCxES8qkRono4WUOKkP0LOCKt2jyXmDEJ8P3DO+zYA1jSymG/PFjjz76qCFiay2yq4WJzwCfCT4jcRmI0fPXrw/7meKPzxXtVwIREAEREIGqEyhJoDJs/yd/8idVr1yrF8Cwvr8sEZ8ITX+58qL19sc9rR6GSxoM0UpaF634CYvzIL6sdQjQi5qrhzfuBUZs08sbGyI87gF+4oknzBe2NTMdPgfc/xh+bwufLx/OT/oceVy5IiACIiAC9SUQl16SQN28ebPRS5NKvTfEn0r19A8fPlyLpGLaWX5eniyGws06FQ4Jp9cHG3fkSOj9IT7CNully8sZcYpI5WWN4MU4JjxkrD8tSwABijBt5gZyD3elh+Cz71/Cs9tFGHG5x7O/kLkwZTg/O52ORUAEREAEGptASQL1lFNOCdsDjUsPUTPczxB/LtMiqd4vPkITATp8wQLDTwqEKcfMlfMwD0ecIlJJw3lc4sbxiOvGCxxDnCJSmZfHyxw/YdkvdU8nVwTqQYD7kfuTIXr83LsY9yqCFZd6EebClLiEufF54AtdfYSp10KuCIiACIhAOQRKEqgM8SM+faN+9ZSWcwnMEKS8TBGbvFgRnhz3livpEKbEjdMiYBGynMuVBy93XvSIVF76CAJcjgnPlaa3MPJEMJAP+WHkR3hvaXVeBJwA94/7s13uJcToi1/8YlgwiD+Ow/1e6GcnTie/CIiACIhA4xHoIVCLqaJv1P/000+HlcKpVMr0a1LFEKx8XEQr4hSRimjlhY2fXiVe4LlK5MVPbxXiFFFZbC8raRGkCAb85IeRH4IDN1e5ChOBmAD3nh9zr3Lf+v3Lfc057qs93/oW3oxxjnsdw585IY8IiIAIiEDTEihLoHqrvUeVYX4WaaRSKWPvRT9fCfett96yOXPm2NSpU4OtXr06Z7Y7duywWbNmhTjEjePhJwwjL/LMmUkLBfLCRrB6LysvfIyXP+EIgVzNRQggLBENiEwEKC7HiNA4DeHxcewnH4QrbhzeiH7qqF7g+l2Z+L7K98MVXkPubb54cT8n3ccet0FcVUMEREAERKBAAhURqHFZK1Yc/TUpwio19H/48GFbsmSJDRkyxJYvX25srbN27VpDjFKOG/HYWudrX/taiHfmmWcaK5gRovziD5uS33TTTbZ06dKQ5JFHHgluX/rDSx1DnCJS6XXiBY+fsKQXPeINAYFofXb8ePNe1p997GMZfKQlH8+PcjhJ2p0Lu2+UTngjGW1DhFNP/NQZ8/biNlJ9W7Eu8PZ2cS+6H9fvJfyp973PXJjyxYswmQiIgAiIQGsRKE6gFtD2GTNmWCqVsm3bttnOnTuN3tUCkuWNsmfPHtu1a5eNHDnS+vXrF1wSbN26FSdjnJs9e7YNHjzYDh06ZPv27Quili15nnnmmbCwa8SIEeH8GWecYdu3bzfEayaDPurh5Y8gQFye/+5ekS4yCU/CgqD4zYsvZk7n6/VC9GUiNqAH0Z1ULdqJcMVNiqPwwgjAkHuBnmoM7nwx4AtPnANxko6P/+QnTcI0piO/CIiACLQegYoI1FdffdXoLU2lUua/KLViRc+N5kvFh4hEcA4bNqzXLOgpZQgfoUrkL3zhCzjdxGoI0J9EAghWDHGKaPWFW/gJo6c0V2LOxeHk4ce/3b07/BrWs+neV6YJYAgUeibdECUYIgbztNV2qYuXQdtopwt0bwP12dngvcC0gXrCFc4IP4z2Ec75WhhlcR25rl4X6oMIpT74YYkRj/jZ9aLOpOccecQ/XOHXJDtNsx+r/iIgAiIgAu8RKEug+n6op59+uj3++OPGHNR6/6IUPwHJ0D1TAZgScMstt9hLL730XovlK4kAogABinjzXlbcY886K5MfYiNzkPbEx0d+/3vjGEN4YAgUhIgbwgVDxGAuaPBjnMM8PsIFIy+MvDFEDZauQkH/SeMRm7kXmHbACa74YYDBBm643s5yXfLFyJNrwDWhDL9m+AnzulCf3sr8o/QX0GPSIyTEI2/Sx+0hHOMexJWJgAiIgAi0LoGSBKr3mN58883GTym+8847Nnr06KpRYsieYfrd6V64QgthuJ8pAfS8Uj/EKkP+HBeah+IlE0Cw0tt4wlVXZSIhKBAsiAtES9zrlYlUpIe83BA5GGVgiB+McjFEEYaowRBLGH6Mcxhx3agn+Xu1Tr7mGvcGl3YGTxP8oW1J1aSNsMJNipMdTlwM1nCCGWXETAkjX+JwbbLzyD6GJ/cNnJlHitjkiw699GN37bLz1q0L265lp+OYtMTFLxMBERABEWhtAiUJ1FdeecX27t1rGzZssOOOOy7MOU2lqvdLUoMGDTIEKnNRuRw+9xQBykIpVu2zQh//smXLiBKM+KRD4J566qlhXur+/fvDvFPmnzIPlXMhsv6URAChgXAgMWIGwYIY3JkeDj/Q2UlwMIbMERcYogRDoJDeDeGCkR8WElbgD/XCqA+GmHKjnnERnE86/t1rr4X9NxFpbrQ3NoQc5vnjkmds1AWLyynXTx08DxjCF+a4zpIys9tLGEY9qTdG2zakP89cR4y8SUcc2uHlJLmUh3FducbUgeuOCKVO+Alr6+gw4lBfzws/50mHn3Dy4pi0HkZ4nzI1VgREQAT6GIGSBKrvf8qQfj6r1CIpROTcuXNty5YtYfsoVuNfe+21xoInv17MT+UY0cocVIz4t912W4g3ceJEGzVqlM2fP9+Yn0qPKsLW08stjUC/tjZDbODmyoFwBAfuwPZ2w06+5pogTNrSAoW0bsTDLnz55fCzri5o/JhzmMdHtGCeH3ljlIXlqk9vYYix1x580BBtXen6xb3Afzh8OIQj0tyIGxtCDiMfNwRfbIg+DBHoxnFscXzPB5c6ucXlvvUP/5BpWr5pCnv/7u+M9ORP2V4meVNvjLZlMkvwwBeDPdeAa8K1ia8ZYVxj4nBdErLqEUy+pIvz47hHRAWIgAiIgAi0LIGSBGoJNMpOgvh84IEHjPmlGHNNyZTeVHpJOc8x4ZzHiO/hnEOYEo4tWLAg7AhAuKw8AogPxARCBT+5ITI4Rlx6GOHFGvm4kQ+G4MEQLRhCCKMOGGVi444cMQw/xjmMuG7U8YRJk+zfDRgQqoYwRawh3AoVayFhmX8oNzZEottrDz5obtTJjXq60bvrVYCN+3Hhh4v9/sABIz15c9ybkRbmcMLgFzOFI9eAMonXW346LwIiIAIiIAKFEChaoDL/tL293XALKYA4/LoUad5++20OK2as7mef02nTpoWtoyqWsTIqmgBCpq2jw2IBw3HRGVUhAXXDEFAYYsqNOp7z2GN27po1eec+nv3974de3Vjo0lYEWmyIOMzzx6XM2KgLVoWmhiyzxWf2cYgU/aEu1I96Y7QLEYp5e+GEES9KKm9DEFAlREAERKD1CBQtUNnX9Pvpl/XYsWPD3NOkX4xCjLanhWwqlbJ77rnHnnjiCRvwbi9VpTAy9L948WKj17RSeSqfvkkA4YUwQ6DhhwLCjWNE2olTpgQBSxjn3RCgsbWlRToWi1byjY38MASgG8exxfHjvKgPFpeJn3pRZ4xeVXpcD3d1WVe6PvE0hQGjRoVN7smf8igfl2PqjQ1sbycbmQiIgAiIgAjUjUDRApWaIlKZX8r8U45TqZ4LpFg8xSp/4nR2duYVp+QhE4F6E0DkIdAQay7cOK5FvSg7NkSiGwLUjfpgsWjFT51JT10RpojUXNMURv/zPxvpydvjk0YmAiIgAiIgAo1EoCSBGjdg3rx5hgjNZfXeEzWup/wi0MoEEJsIVdxc7SQcEZvrnMJamoAaJwIiIAJNSaBsgdqUrValRaAFCdArighlCgB+mogw5ZhhfA8jXCYCIiACIiACjUyg8QVqI9NT3USgwQggSBnCR6jWeppCg6FQdURABERABJqYgARqE188VV0EREAEyiGgtCIgAiLQqAQkUBv1yqheIiACIiACIiACItBHCTS5QO2jV03NFgEREAEREAEREIEWJlARgcpG/KlUz62mhg8fXtSG/i3MWU0TAREQgeYioNqKgAiIQB0JlC1Q2ZB/2bJltmnTJnvllVds+vTpdvDgQfvRj35kN9xwg7Fnah3bp6JFQAREQAREQAREQASajEDZAhUxevzxx9uZZ57Zrenjx4+3bdu21bMHtVt9dCACIiACIiACIiACItAcBMoWqPxi1Ic//OHQWvx4EK0YvzbFsUwEREAERKCVCKgtIiACIlBdAmUL1AEDBhjCdP369YZ/0qRJdsoppwSbMGGChvire/2UuwiIgAiIgAiIgAi0HIGyBSpE+LlT/1lTXP/ZU8I534imOomACIiACIiACIiACDQmgYoI1MZsmmolAiIgAiJQBwIqUgREQATKJlARgbpo0SLD4tpwjMVh8ouACIiACIiACIiACIhAbwTKFqivvvpqWK1/4403diuL46Zdxd+tJToQAREQAREQAREQARGoJYGyBWotK6uyREAEREAEmpuAai8CIiAChRAoW6D6Rvz33Xdft/L82M93O6kDERABERABERABERABEUggULZAJd8VK1aEYf5U6r2fO123bp25SCVO65haIgIiIAIiIAIiIAIiUE0CFRGoVBCR6ttL4XZ2doZ9UTknEwEREAEREIFeCSiCCIiACLxLoGIC9d385IiACIiACIiACIiACIhAWQRKEqhvv/22tbe3h62lWMU/fPhwS6XeG95PpY76Ced8WTVsrsSqrQiIgAiIgAiIgAiIQJkEShKo/KQpQ/j8UhSLoHbu3GkM62cb4Zwvs45KLgIiIAIi0OcJCIAIiEBfIlCSQO1LgNRWERABERABERABERCB2hIoW6AyhM9wP25tq958panGIiACIiACIiACIiACvRMoW6BSBHNNjzvuOLwyERABERABEag1AZUnAiLQYgTKFqjMMZ00aZLdeOONLYZGzREBERABERABERABEagHgbIFKkP7s2fPtoceeqjHSn56SLr0jwAAEABJREFUVjlfj4Y1XZmqsAiIgAiIgAiIgAiIQCBQtkClB5XV+tkr+DkmnPOhJP0RAREQAREQgToQUJEiIALNR6Bsgdp8TVaNRUAEREAEREAEREAEGplA2QKVIfwZM2YYm/fHDU0Kj+PIXygBxRMBERABERABERCBvkOgbIGahMpX9R88eDApisJFQAREQAREoL4EVLoIiEBDEihZoNJDyiKoU045JSyQQpCmUqnMQimOzznnHNMc1Ia87qqUCIiACIiACIiACDQsgZIFKsKTRVCvvPKKTZ8+3egpZWFUbPwUasO2vHUqppaIgAiIgAiIgAiIQEsRKFmgOgWE6ooVK2zAgAEeVBX3rbfesjlz5tjUqVODrV69Omc52fE2btwY4u3YscNmzZoV0noefi5E0B8REAEREAER6EZAByIgAvUiULZApeIskGpvbw/D+yyYImzNmjXmfo7LscOHD9uSJUtsyJAhtnz5cps8ebKtXbvWEJ1xvohT4nV0dNjSpUtt6NCh9vDDDxvhxDv22GPtrrvuskceeSTYmDFjCJaJgAiIgAiIgAiIgAg0EIGKCFR+Rermm2+2TZs22Qc/+MHQvAsuuCC4iNfgKePPnj17bNeuXTZy5Ejr169fcMlu69atOBkbPHiwLViwwHCxM844I3Our3rUbhEQAREQAREQARFoNgJFC1QEJ72lGH4WS9Ho8ePH42SMRVIcMDcVtxyjB/TQoUM2bNiwgrMhzfbt20OvKz2nJCSP+fPnh2F+pgsQh3CZCIiACIiACBRJQNFFQASqSKBogcpc087OTrvnnnvse9/7XmLVEKYsokqMUOUTDOMjSK+++urQ6zpixAh74IEHwtA+w/ycI06Vq6HsRUAEREAEREAEREAEiiRQtED1/EePHm3XXXddZhup++67z08F96GHHrIJEyZkzofAEv8wXE8v6O7duwvKgfmnW7Zssdtuu80QptmJBg0aZOS3b98+Y35r9vk+c6yGioAIiIAIiIAIiEADEihZoMZtYRU/x8w7RRymUinbtm2bVWqbKReUzEWlHJ97ypxUFkqxOt9X9VN+PnFK+v379xs9qKRnTithMhEQAREQARGoFAHlIwIiUB6BighUqoAYjfdAddHKuXKNHtS5c+cawpMtoh577DG79tpru/WOMj8VsUocxKfPNSU+20khYPFjnBs1apRNnDix3KopvQiIgAiIgAiIgAiIQIUJVEygVrhePbJjqN7nkDJ31LeIojeV4XrOY3Ec4mHERYzid5s9e3aPMhQQE5BfBERABERABERABOpDoGkEai48rMJfv369TZs2LWwtlSuOwkRABERABESgoQioMiIgAr0SKFqgsrUUW0ylUqmwMX8qlewOHz7cfBuqXmtSQgSG/hcvXmz0kJaQXElEQAREQAREQAREQAQakEDRAtW3mYrnmyb52WaKn0JtwHarSuURUGoREAEREAEREAERqBqBogVq1WqijEVABERABESgzxMQABEQAQiUJFA3b95sn/rUp4zhfjLJZZybMWNGVYf4c5WrMBEQAREQAREQAREQgeYmUJJAzW4yYhTBinDNPqfjvkdALRYBERABERABERCBcghURKCWUwGlFQEREAEREAERKIiAIlWZwPPPP2+XXXaZjR8/PrgcZxe5d+9emzJlSs44Dz/8cAi/++67s5PpuEgCEqhFAlN0ERABERABERCB1iOA8Ozo6LCrrrrK1q5da6eddpp9+9vfDr886a3lh4C+853vGL9ayY8GsXB81apV4TSi9M0337STTjopHNfrD6K6FUR2yQL1xz/+sR133HFhqyncH/7wh8ZPnaZSR7edIqyzs7Ne10flNioB1UsEREAEREAEGpAAApUpi21tbcYPALGF5RtvvNFNoBJ+++2329ChQ0OcE0880TwO4dOnT69ry2hDRwuIbCCWJFBHjx5t77zzjiVtL+Xh2mYKxDIREAEREAERqD4BlVAeAXo/yeGEE07A6dV+9atf2UsvvRT2Yke49pqgBhEQqM0ush1TSQLVE8sVAREQAREQAREQgb5GgKF+hv8Z4p8wYULDNL8VRLbDlEB1EnIbgICqIAIiIAIiIAL1I8DosIu8fLX4xje+EXpPGU5nuD9f3EY916gi23lJoDoJuSIgAiIgAiLQqgTUrl4JnH322WGBU1dXV5h3unHjRjv33HPDXNM5c+YYhqhjpf7TTz9tX//61+2ss87qNd9aR2gVkS2BWus7R+WJgAiIgAiIgAg0HAF6Qm+88UZbvny5XXrppWHx03XXXZepJ4umEKis8EcEXn/99WFLKVbMs3Ie4Tp58mR7/fXX7cknn0zcpiqTYRU8rSKyQSOBCgVZMxBQHUVABERABBqYACINsVbKHqIs7vG9RUn/1FNP1aWlF110ka1fvz7YypUrw2p9/xGiK6+8MhwT7nFwn3jiidCTOm3atJCOMMzDa9mQVhDZzusY95TjsmKsvb09bDnFz5uS15o1a8z9HMtEQAREQAREQAQakUD5dUJgMh+zlD1E6ZW88847w3A6wu7iiy+2++67z8iz/JqVnwOidfHixWGov/zcqp8D9YUjhphGtDaTyHZCFRGodInffPPNtmnTJvvgBz8Y8mZPVDyIV1yZCIiACIiACFSDAEKmkN43NlKndw5jONbrEofj93C5hRPgGvC+L2UP0X379oXh9OHDh4cCx40bZ+RFniFAf8omgGhtJpFNg8sWqK+++ir5hHkYwfPuHzbqx3vw4EEcmQhUlYAyFwERKI0AIqCZxV2hvW8IUoQPvUr00DGPkLYT/txzzxm/CkQvHnMH6zG8TF16uw5xHIbSGVL3q46wRnhj+D28Vq6vfC9lD1HmcyJIEbe1qq/KaXwCZQvUpCYiTNmoP+m8wkVABERABOpLoBXEHW3gl3x6631jfiC9SBAnLoIIwcd7il8DYqP1eIEJ8WpltAFxzIpxF9DZQ9zESfqJzSqL7IpjoC2NuIdoxRuqDMsiULZA/dCHPhQqwIcpeN7989BDDxmb1/r5d4PliIAIiIAINAgBhEKziztEJmKz0N432sz2QaeddprR20f7XaDW67JQJ+qBcKYO9PTSJtrGMYaA5qc0mU+InzqThrSNILKpIz2h3pPKcZIl7SHK9k5JaRTe9wiULVBBtmLFChxj3unSpUvDYqlt27bZvHnzQrj+tBYBvq0zjIT5vnDZLWToiSEo4jBs5Q/aOJzzHGenrfixMhSBKhJgOJX7HMOfqyjCOY/x+fE4+AnDkj5LHrcaLp9LhFAzi7tiufzgBz+wn//858Z2QB/4wAeKTV6V+MVeh/gnNqkQQhXBinDluB4W9z4jmvkSQI8wgpr7398D3PPZe4h+5CMfMb4wILSp+4YNG8Ix4RzL+iaBighU0CFGjxw5Ym4uWjkne48AH05eRljSCwnRhngjjn+oySEO5zzHhNfSmJv16KOP2v333x+M3yHmgR/XgYftqlWr7G//9m9DHF6A69atCysye1vlGecjvwg0OgE+z73NXyQOPWI+dOtzHwv5LDVa+/msN5q4c0aF9L7BnD0uZ86caT7cT3oEHqIKf6Mb9Wyk4XHnhRBlwTR8c+0hilglLvc/Pa3xHqII7htuuMEQrrz3cDmup+CmrrL6EqiYQK1vM5qjdB6OzS7ueAkMGDAg7AXHt9v4W69fBR5UDEXxcMFPfL4ZI1wRq/TWcI5Nj+v1YkA08CDEkr4oUF++IGR/GeA6kg7jPPG87XL7FgHua++5inuQYgpJcx8L+SzF+VTTT116y5/7HvHRaOIu+zkU977FPXd8oV+0aJFRf64J7c1+Dv3iF78Iq8d5NnG+1lbIdUgaHq/XszRmhOjnixjm2xvB/eWXXzY2vOd9QDjn3XyvUH6RCT/huBzHedfTv/uN/fbN7/+jTbn9u/bJz38t2JcXrzLC61mvYsqmrs3WhqIFKgLD9zxNpVJhOD+Vyu0yn8ZX+RcDslXjdnV1GWKND2n2Q9XbzLlGFnfxC9nrnM/lgc+vatCD5HOTmPeVL021z/Gife+Lwv2WqxeYhyqjAn/6p3/arTqE+0uOngDECQsXukXSQZ8gQE8WooB7AKHTW6OJz7AnX+r4/Bf7Weot/1LOUw/qQ11IH4s7Pid8CcON7/tGE3ewp7eNXjfqi8sx4bSJnjueq4zq0HOHyCYexhdVNl/nGjLkf8cddxj7eNZaHOW7DrHIpr60L/6JTdqJoOZe5B7jmct7mjDaX2+D5bJly0KnRr3rUkr5Tz/3UhCk31z5pD3985eCKEXsrXpys035yncNt5R8a5mmWdtQtEBFYHV2dmaG8hnS/+pXv2oYfrfp06cb81G1SOq925CXAA9CHijvhSb7eNA0mrhLrm3PM/QssnjuvPPOs9GjR/eMUKeQQr4o+EM1W0y7yObhz3XkevqLoU7NUbFNQiAeHufeaYRqUw/EHKIHwYbLMeHU76STTjJ6hhtZ3FFPPq/0usW9b4hq77kjDl/8OR8bYpu2sj+khxNG/FoadYA7/HNdB0Q29eFLMSI7Hh6nnY0gsqlfD2uBAERoUjMQqghX3KQ4jRDerG0oWqBmw6aHlAVRzD2JzyFYeajxTS4Ol78wAo0q7qh9IYKMb/Jsm0J8eiV4AOPn4eoij+N6WLFfFOI6umCN21AIjziPSvnpWeFlhuHPlS/3EdMQsqcpEJ90GP5caWsRRtnUAcOfq8xGb0Mh159eSHruGF5mGNTbWUhaj1stN5e44/PLvqA81+l9bGRxl8SFdjVTzx31zSeyuQ5Jw+M8X+stspOuQzOHM4zv9R973mn29TmT7CffvSW4w04cFE4hThGp4aAB/zRzG8oWqEnXQxv15yZTyAuJl0OjijuG6vnSgWhgYjvD44TxLR4RxBAULWeeFG2lF50HK2H0xNAjQw8mbWS4k54BP0+cBrMe1eElMnbsWEN0I6rY1LtHpBoEwLm3xTlck1zTFEhLT40vdMOPgKpBtbsVQT2auQ2IAnrSuc+5nxnx4LNBGDy5P3C5Dj4tJO6d43ND/OzPUjdIdTqgbQieWEzXqSp9ulieN80kslvtYjGk722aNP5PbNLFow1hivv1uZP8VBj6zxw0mKeZ21C2QPUhfIZy4+vix34+PtdX/UkvJF5uLNTB8DeyuOOFhUBjiAnDTxjXtH///sbLmRcyoofpCczr4kVNLx5x6JGhJynXKk/O18pcVJRSXtybxC/SMMzPC72UvEpNE/cCx8I/zs9fbt7r6+dIy7xD5r3x5YBpO3xp8PO1cqmHs2vWNuQbWuXLGO1iJImRA+57PgsY4pzPDZ8fPkcYfsJqxV/liEB9CTR+6fSOei0Rpe7HRajiYq/t+3WYp+oLqGKXhVW5jJ7NXMZCplzGXNdcxvzSJKP+GHXE8rWB841mZQtUGsSWUgzzp1LvLZZiWyEXqcSRWdjWhJcQLyMMf/xCQtzRK9no4i4WaPi5tk3tBT8AABAASURBVLyE6UFFFGE+VOXzuhiaQgzR3uww0tfSkr4oIKxpA+KhkPoQn2uFCK+lQOVLDALbxV0hdY3jsHiR9OTj4YhF99fCpWzq0MxtgBPXnZ5Gv6fpIaVthQyPk57Pj6fFT5hMBESg9gR+/fZvbPPzO+3RH2+yv/ybv7fP3vmg/dH735epCCIwc5D2xD2Tv/+3P2QWTyEIYyNeLsslNgljukAuyyVmCWN+aZIhlNNVzfzP14ZhJw3KxGsUT0UEKo1BpPoCKVwWUtEzwznZewR4CWW/kDZv3hwi0BvT6OIuVDTHH9rFyznHqYYLQiTz5eD66683DD9hVNR7gRl2pdeXXi96v4jHHEkPpxeMMFb8elrSN4PxC2/UE2GN0dPNcTNZI7fBRWuz3RfNdP1V1+YigGCjV5CeREQThrgivNYt2ffrt+3p51627/3DM9bx3TV29YJlNnbmV+38v7jTrpz3HZu39Af23b97ytZvfsF++7vfZ6r35W+tCiv2qTNtWbX+nzLnmsWTrw1xj3CjtKdiArVRGtSM9eBFRi8ML7ZmrH8z1hlBnf1FYdWqVUYPKl8S6O2l19fj4JImO7yeopweSHrriuUft4GePoai6VUtNp9KxG+FNlSCg/IQgVYl8HRp2zSVjeO1ff9iP3n2RXvwiZ/a7d/5u7Al1AUz/tJGT//LtP+/2e33/10495MtLxpD9L0ViDBFVCOu6eGkV9TTsHAqyVb+5ectl7HgKpd9ccrFlssYns9lLN5KMkTnyUOOt/f9u6NSL18bqIu3p1Hco7VulNqoHiJQRwII0HoKzkKbzhcZpoO4uIsX5zDtAJFd6DQFpuJQrvdI4q+F5WsDC4voocYtpC71akMhdVMcEejrBBh+TmKAYELs4SbF6S2ctPR2fjfd6zlv6eOhF5Te0LEz/9quvmNZ6CX93rpn0r2mL9neA28nZvf+/+t9ds5HP2RX/N/n25em/pl9e95f2I+XfNG+f/essDAqV0IEIOITN8nGnnua5bJcYpOwL37mP1kuQ0DmspV3pwVwgiGan15+q33vzs/12oZc7at3WEUE6po1a3Ju2E+vDNtQ1buRKl8Eak6gygUyHYT5mwzRs6MAUw3o+aXY3qYpIPwQgBg/WNDR0VGXTbTztYFeXRYY+ZSK7KkWjdIGeMsalwDiheHYRhhablxK1asZPY6eO718CCxEEy6CjnPhGq18Em9ee/mVvfbjZ7bZ/T/YYDd/8zH78y/fZ3981YKwOIn5oswbffTHG8M8UuaTJmXWv9/77fyPDbMrx/+JzZv+X+y7/980W3//zbZ91V3299+cY4tvnmJzrvqPdsknzrWPfeQk+/h5I0IPKL2atIF8qTvHtAXxSVgjG3VESFPnZmrDMeVCZZuUZcuW2aZNm+yVV16x6dOn28GDB+1HP/qRsfGwVvGXS1jpRaAnAXogmRbC1APMe34LmabAlBLSYCxmc2Hbs5TqhuRqA1MWmHbAbg9MRcByTbVolDZUl1B9cw/CoYl/3rFeQ8uVvmrNfB3iYfBCtmli/covf/W6/f1Pn7PFj/5Pm3PPSrvki4vtjEnzbfz199jn/+phW/TQP9gP1v+TPfvL3fbO4d8l4j5+wAds9FnD7ao/G2Nf+ewl9jd3XBP2MP3fjy60H379Rrvni5Pt+ivH2Z9deI599JShiflwIgjSdM8mvZVdP/zrkA+9nJxrFmvGNhxTLlzE6PHHH29nnnlmt6zonWFlv3pQu2HRgQhUlUCzTFNIguCiFQGaFEfh1SfQCuKu2kPL1b8KFoal4zmPiFWM1d60D7cW9Si1DOrqaRm+dj8uggkX2/frd+z/+cI3bcTEr9ifpd0bFv13+8YjP7Yf/f/P2raXX7Xf/et7i5WIH9vQgQPCEPrVEy60js9fHoazn15+mz373++wHyy6zhbN/rR9/lMX2fjRZ1pcZpyH/I1JoGyByob8H/7wh0Pr8ONBtGKV3Lrmrbfesjlz5tjUqVODrV69mqJ6WHY8NoP3SKTx9ORFXD8nVwRqR0AliUBjE0D8JNUQ0VHuvMGkvCsVXsmh5UrVqZR8muk6cF9gfLlBODO1IhaEhMcM4t7V3/z2d7Y93XP6hyNH4ijd/Cz2+eSo0+2ayz5hd1//qfSw+/9rmx/6im1a8ZW0//N293WfCuc+ef7pdvKQD5r+NT+BsgUqW0khTBkuxD9p0iQ75ZRTgrHwohJD/IcPH7YlS5bYkCFDjLlozLtbu3at7dixo9sVQHASjzl1/gtGLBYhHKHK0OFNN91knCPhI488giOrAAEeTDyQNNerAjCVRdMTaObPQyuIu1j8FDK03Ig3XL2vA/cwhrB0wckznnrxnMfo3W3789sMw48hqomT/SUm3xZHMf8PnzQo9HbS67lo9pWhF5Te0KdZ7LPwc6GX9Or/cmG61/SjNuT4AXHSo379bRkCZQtUSPBzipdffjlew2UeCUZ4CCzzz549e2zXrl02cuRI69evX3DJcuvWrTgZGzx4sC1YsMBwsTPOOCNz7plnngkLQUaMGBHOc2779u2GeM1EqpOHhwAffP/A8yHnA054napUVLE8wKgzDyReDNQb46HGwwq3qAwVWQSamECzfx74DDv+eog7nh2xwdONZwnG8zI2npduPEdJn2nDxaPdG9y4V4/thYjv5nm462VQppvXxV3KwkLmFfxTyetA/TCvM23xttFWbz/PccQmhh/jGU4cnu8YaakbRp6FNpm45EOe5EN6T8t80B99/Ubb9uhCe+q/3WLMF2Xe6FV/dkGYR3r8gA+Y/vU9AhURqNXGhohk8cSwYcMKLoo0CFB6XY855hjbt29f6IFljlvBmdQgIg+M+APLhxjjIcCDAbcG1SirCOqZlAFt4WGEmxSnUcKpIw9tHtZcE4wHKuE1rKOKanICzf55iO/3SXnE3b/94Q9hjiTPMIxnlRufo9j4HGF8tmLjM4YhiNw4jg2ebuSB8UyJzcvFjYUPtxJ1w3WLz/MLQBy7kT42L4My3bwu7npdvf64HuZu3GbPBzdmFJdLnQu9DocO/87ifMjXy6MuWKYeX/muUW/ieNso19sfl+m8CnUR/hirxLlvWDGOTfqPf2KDP9g/ZzbEZ3U5K+pHfmyYHdvv/TnjKbBvEihaoLJqv729Pee2UqnUez91mkqlrJ7bTDF8j6i9+uqrQ69ro15eHhZJdeNhwUMENylOvcN50HkdeDCxfQhbb+Dy8OEc9acd+BvVeCHwEKeePKypM8bDm2uE26h1V70ah0Cjfx64p92457mvsVjgnDDouAxQ4mQO0h4+G2kn/H9176+D2OHzgdF2Nz5HsVEGRvrYvC4hwyr9KXRouZLFe7vcjdsMB7eYkbPDhWdcn3zX4a1/ecfifMjby4vzKNbP8xvjuR4LTp7tiEqMZz2r2jH8GCvdicMqd+zrcyfbj+650RCr5EU9yJdj4rMFEmG1MZXSTASKFqjMM+3s7DSG8N2++tWvGubHuGw3xVzPSsxBZbiens/du3cXxJZyt2zZYrfddpsxpM+0AHpS6UVFtBaUSQ0i8SDyYvjg8qHmA4vLB5hzPOB4+OBvRONB6PWqx3Cgl12um/1CiPPza4Abh8tfHQJwRjDRC8SXBozPCuHVKbFyuVb78wADDMGCIUYweGFwwmCHwQ6jFw3D78Y9T1yMZ4zbm/sPZoDUQ9zx7IuNZ6MbQglD3MTGM9MN4bTky1PMhTa8aCPtpo3xNeJ5S3w3z8NdL4My3bwu7npdM9Cq4Cn3Ongdvc60xdtGW7398EBsYvixbMFJWkQlRr6FNJd4iFXy8rw5LiSt4vRdAkUL1GxUbCPFdlLsWxifQ7CyJyM9rnF4Kf5BgwYZApW5qKT3uafMSWWh1KxZs4wV+pzLFqeEYaeeeqohTvfv3x/mnTL8zzxUxC/n62Hxg7Je4o6Hd2y89Nx48WG8+GLjYe9GWmfHg8v9uDyUcLF4rpenJU/yd/NyyRMjXS2M+ng5PMB5YPNgxvU2UB9ebh6vXm5v5YZ6au/K3jBV7Tz8PfN8n4ff/uvvw/A49z6fAzfuRQxxiSGqEJZuHGOIS4y4GPcmRn4YzxaM+mBep2Jd0pI/ZZI/eXoefDb4vLjRXjcXP+7yWcJcCLnL5wxDtLhxHBuixo08MMRNbF4uLsLp8ovON0QqdfT6xi7h1AGX+G6kj83LoEw3r4u7XlevP66HuUtZbp4PrvOJy8QP039/5kfsj97/vlDtfNeB+JjnRb5eFuXH9fE6E8fbRlpvPzxCgfojAg1AoGyBmtQGVvZzju2mcMsxROTcuXONXlG2iWI1/rXXXht6Rz1f5qciVomDEJ0/f37Yjor4rOCfOHGijRo1ygifPXt2mI+KsPX09XB56Hi5PCTcjxs/KJjrRVwXcLi8hNz85eYuLxSMF1xsvGQwf9nhchwbLz038sB4McXm5eJSVzfq5X7c+GUWz/UiHUae5O/m5Xp9suvnbfH43l7ywigfgxVGHQqxuJ71+qJQSD17i0PbYQdX2gQDDDawxe0tj3qfp55JdaAttA03KU4tw6kHBnfYcj/Gn1vC4/pwTfyYXkrayr1Mm9zIByMuRv6ephIu9XNDBPHcwVzc4CJe7ph1WaYHMrtc0iOAED8ueHBJ5+bix13KwFwIuUteWHYZlTimDOpJm2greVIWx9Sd84RVwygnNspyg4Ob83Fu7sJz9deutxULPmvkk6uOhNM+T+N5kbeXRZxcaRWWk4ACG4xA2QLVh/Dvu+++bk3zYz/f7WQJBwzVP/DAA8bcUmzMmDEhF3pT6V3lPBbHIR7mcRGmHGOs9mfoP2RSpz/+0KT4fC8z5nohPHihufFic/OXm7u84DBecLHxssMorxpW7jBUrjpRXzdvC23DvL3OwdnACkPgYvixbIFLOkQF+XvZPNzdj9tMD3jaT51zGW2EF26u840QxvXwevDZ4MWLkMD160D9aYfHq6RL3hifxXB/pXuiuT+ol9873EfcUxh+DO7EoV6k9zpV4/MABww+GPcrhujCYIUhXDD4YfSiYfjdEEHExVzc4JLfzMv/gyGQyJNyaBPlckx6BBBhjW6hzk38C0Bw5jrCvZmvQ6PfJ6pfYxIoW6DSrBUrVhjD/KnUe4uk1q1bZy5SiVMNY6U++6/yM4/0slajjGrmOfaPP5rJvhovs0zmeTw8wGPjIejGiwrj4RgbLzQ3htGKnevlacmT/N28XK9PnmoXdQrRgGUL3CBCsn4DGnESZ04aP37zwMHwu88uVnARJrEhaDDydiPP2KgL5vlWwqUO9m5GcIQxQgIXnpyiTEQU/ka0mHW5Pdm0FXPuXAuuCwYrrh2GwERsYvixWHDCi7TUDSPPQtkRl7LIk3xI72m5Rhj3Pp8DN64XhijBuIYISzeOMcQlRlwMYYmRH4awwbj2mJdbjEs68qQcyqdcjovJQ3HLJ6DrUD5D5dCcBCoiUGk6IpXFUW7tcMvfAAAQAElEQVQspGJBFeeqZYjSxYsXm/eQVqucauXLi4SHD/nne5kRB+OF5kZaN3+5ucsLC+MFFxsvGIyXjRvHsfEyciMPjJdSbF4ubilzvUiHkSf5u3m5Xh/q6H5cb4vH9/aSF+ZsYIXBtVjL90Xht7/7vXGdEBpuiJfYECIYwsQNwRMbggVDFLlxHBviyc3zwUVgucXlbvin7ZmmlivuMhnV2ANbL5Lr6X7c+Hq2wrY6fq9zL/M5cKPdGOISi9sNB5kIiEB9CKjU2hOomECtfdWbv0RePl+fO6nXOUaIM8xfari82Nz85eYuLziMF1xslIdVmhxlIB4RjIhE8qccjqk35wkrxcjHjXww2oZ5e50DXDDKxBC4GH6MOmIeH5c6TvgP51n/d/ffQyQhBBGLCE2EaCn1LjYN5cZGuW6xEKVObtTTjTmNXiZs3I8LP1yMMlwUN5pL/dzo+XQ/LixwMW2rAwWZCIiACLQ2AQnUOl9fBBeiCaFUaXFXy6YhghCMCEQXhRzXsg5JZVE3DNYYAs6NOt5/y1RbNn9G3i8KTGVA5GJcLzdEbmxcR8zzx+W6xkZdsKT6lhueW9yVm2tt0+fryS6kJvDFnDvXgeuCcb38+nE9uV8x/Bj3MHG4NzDSct9g5Flo+aQlL8+b40LSKo4IiIAIiIBZSQKVraPa29tt0aJFxjZTbMifSqV6bN5POOcFOj8BXnq8vPQyy8+pmmcRH4gWBAyihrLCdZlysSFamMrAMUZcN8RLbFxHDIHjxnWNjfwwhIsbx7FRFzfPB5f6YXGZ+KkXdcbKFXfkUW+jp5fe4Vw92bQXgwMGF2cFQ5jiYs6dOFwXjLR+/WJu9W6zyhcBEWhSAqp2VQiUJFCZW8oc03nz5hmr9Hfu3Nlt436fh0o456tSc2UqAhUmgFhBwCBqXORwXOFicmZH2bG5gMJFULlRHwzBFRsCjfRknk/c0a5GtrgdtCU22sd5bzccMNjACSNOnEZ+ERABERCB5iRQkkDNbuoXvvAF27x5cwjG7d+/f+hNXbNmTQjTHxEQgeoSQJgVMp85oRYNE4zIRITSM5qrJ5vzDVNZVUQEREAERKBqBMoWqAzh/8u//IudeeaZoZKsql+5cqW98sortmrVKmM6QDihPyIgAlUlgHhrBXGH2KZntB492VW9QMpcBESgDxJQk0slULZAjQtGrHI8fvx4q+QvSZGnTAREoHcCEne9M1IMERABERCBxidQtkCNheimTZvsnHPOMeaoNn7TVUMREIFCCCiOCIiACIiACNSaQNkCFTE6adIkO+WUU4yfEp0+fXpoA7/whEeLpKAgEwEREAEREAEREIFuBHSQh0DZApW8L7/88rCKP161Txi/LsV5mQiIgAiIgAiIgAiIgAgUSqAiArXQwhRPBESgxQioOSIgAiIgAiJQBQIVEajx1lKp1Hsb9muj/ipcMWUpAiIgAiIgAiLQ8gT6egPLFqhsI3XzzTcbW0v5Bv3uxkP+fR202i8CIiACIiACIiACIlAYgbIF6sGDB42eUraWKqxIxRIBEegbBNRKERABERABESiNQNkCNd5mqrQqKJUIiIAIiIAIiIAIiEDBBPpAxLIFqm8zdeutt/YBXGqiCIiACIiACIiACIhAtQmULVD59Sj2P33ooYcslXpvgVQqlQpD/5yvdiOUvwiIQNMRUIVFQAREQAREIJFA2QKVjfhZDOULo2KXcM4nlq4TIiACIiACIiACIiACFSTQGlmVLVBbA4NaIQIiIAIiIAIiIAIi0CgEKiJQ2Wqqvb09DPHPmDEjtG3NmjXm/hCgPyIgAiJQIAFFEwEREAER6NsEKiJQb7zxRmMv1E2bNtkHP/jBQPSCCy4ILuI1ePRHBERABERABERABESgngSapuyyBaovgsreB1XbTzXNPaCKioAIiIAIiIAIiEBDEShboCa1hg38WSSVdF7hIiACIlASASUSAREQARFoeQJlC1RfpX/fffd1g8W2UxMmTDA/3+2kDkRABERABERABERABBqKQCNVpmyBSmNWrFiBY8w7Xbp0aVgstW3bNps3b14I1x8REAEREAEREAEREAERKJRARQQqhSFG4z1QXbRyTiYCIiACtSGgUkRABERABFqBQMUEaivAUBtEQAREQAREQAREQARyEKhxUNkClVX87HeavZ1UUniN26fiREAEREAEREAEREAEmoxA2QI1qb3aZiqJjMJFQATqREDFioAIiIAINAmBkgUqPaTDhw+3U045xVixjyBNpVJhgVQqlTKOzznnHK3ib5IbQdUUAREQAREQAREQgdIIVD5VyQKV7aPY5/SVV16x6dOnG/uexouk8LNwqvJVVo4iIAIiIAIiIAIiIAKtTKBkgepQEKqs2B8wYIAHyRUBERCBpiOgCouACIiACDQOgbIFKk3ZvHmz9e/fPzO8n0odHepnCgBTAYgjEwEREAEREAEREAER6HMESmpw2QKV1fs333yzrVy50hjWj40pAPSwllSzrERvvfWWzZkzx6ZOnRps9erVWTHeO9yxY4fNmjXLFi5caIcPHw4nPMzT427cuDGc0x8REAEREAEREAEREIHGIVC2QGXuKT2l48ePr1qrEJlLliyxIUOG2PLly23y5Mm2du1aQ3RmF4pwnT9/vh06dCj7lB177LF211132SOPPBJszJgxPeIoQAREQAR6EFCACIiACIhATQmULVBZrU+NEaq41bA9e/bYrl27bOTIkdavX7/gUs7WrVtxuhlxL774Yhs6dGi3cB2IgAiIgAiIgAiIgAg0FoGk2pQtUFkcNWnSJLv11luTyig7nOF9ekSHDRvWa16zZ8+2iRMn5oxHHvSuMrzPdAHyzRlRgSIgAiIgAiIgAiIgAnUjULZAZREUopC9UFOpo4ujUqmjLkP/nK9b66KCR4wYYQ888EAY2meYH7HKUH8UpWAvc1tTqaNtTKXkplJikEqJQSrVVxmo3amUGKRSYpBKiUEqJQap1FEGaKWChVWOiGULVBZBsRgqXhzlfsI5n6PcooIGDx4c5o/u3r27qHRJkQcNGhTy27dvX2YRVVLcXOELFiwwb6PcI2JxRAz0OdA9oHtA94DuAd0D8T2AVrIy/gWBWkb6miR1Qcn8Ugr0uafMSWWhFCv2WRzFuUJs//79YREV6ZnTWkgaxREBERABERABERABEagNgaYQqPSgzp0717Zs2RK2mHrsscfs2muvNYbtHZPPT126dKkx5WDv3r32wgsv2MyZM43tpBCwzD3FmIc6atSoxLmqnqdcERABESiTgJKLgAiIgAiUQKAkgcq8UuaXplJH5xmkUrld4hC3hHr1SIIY9TmkzB31LaLoTWX7KM6TCHHK+diIy8KpOIx4xJeJgAiIgAiIgAiIgAg0FoHeBWqO+jKvlPml8VyDXH7iEDdHFhUJYhX++vXrbdq0aUYva0UyVSYiIAIiIAIiIAIiIAJ1JVCSQK1rjaPCEaWLFy82ekijYHlFQAREoCkIqJIiIAIiIAK5CTS1QM3dJIWKgAiIgAiIgAiIgAg0M4EyBWozN111FwEREAEREAEREAERaEQCEqiNeFVUJxEQAREQAREQARHowwQkUPvwxVfTRUAEREAEREAERKARCVRToDZie1UnERABERABERABERCBBicggdrgF0jVEwEREIGeBBQiAiIgAq1NQAK1ta+vWicCIiACIiACIiACTUegbgK16UiVUWF+UGDOnDk2derUYBs3bszktnr16hDGOeIQ10/iJwzD7+G4ng6X42ob5VMP6okV2oYdO3bYrFmzbOHChXb48OFMNUlPPhj5kn/mZJU8+cqEI3XBsuuT1IalS5cmXrsqNcGS2gBbGFN/jLrFdUhqA3E8T64T8Qirpnl51DNm3Vsb/Brhev2oL/UmLzfy9/PVcqmDlwd36k5ZuBz7uezr4Olwie9GnT0N7aFdfq5aLnXwMqkzdacsPotcFz9HPMLdOOYcLmHZ8TmH+XniVMsog7KwYtrAdSEN3L1uMIc94Vicn8eptAtzyqE8jPZ4Gdlc43PEKaQN2WlIV2nL1wb40i4MtjD28qkb4RgMyIdzvbWbOJU2yqYO1AWjbl5GUhvypSEtbaXN5Etcwqpp2dyot5eHn3Zh1Im6cY56UT/CsaR28zwgf9LU0iRQq0ybi7pkyRLr6OgwHihDhw61hx9+2AjnpnnsscfspptuCueoCj/Hiss5fo517969HGbMbyjSZQKr7KGupbSBm33+/Pl26NChbjWkbc8884zRVtpOG/F3i1Thg3xlcg6e1IVrRNFen3xtOPXUU7u1YcOGDSStmlHPJG78DPC+ffvCfUQ7fvrTnwYxS2WS2sA5ri3344c//GEOq26ltKG3e56fOr7rrrvCteC6VfuHO+AJKMqaPHmyvfDCC7Zu3TqCLOk65GsDTO69997wHCBP8vCfbg6ZFv+n1xRJbaCefNaHDBliy5cvN9q3du1a44XGuYXpL5p8VuIC/AdTqDvG/cf5YcOG4VTNSmkD9zsvWz4fccVo2/e+9z3jc0C7aQPX9ec//3kcraJ+yuSHZq6++urA+swzz7SYddJ1SGoD4d/61rds1KhR4bMQX7uKVjzKLF8buGf+63/9r+EegilsYUyaUq5dVGxFvdQn6TokteHAgQOWlIbK0b5c7z7OVcO49twvuXRGKW3gmZT0rqlG/ZPylEBNIlOhcB7eCxYsCD/Fiv+MM87I5MwNgGDlZeTntm/fHsTr7t27w4OGh1YmQdqD2MMuu+yy9FFt/lO3UtqwZ88eu/jii402xjVFQCC+CaPt2ecJr7TlKzPfdcjXhokTJ4Zqcq3wVPuFnNQGHk7cN9xbXCtnSruoV1IbOIeoRoycf/75HFbdSmkD9ztWy3s+HwiuO0ackSNHGgIZf77rQP2xXG3gOvE5P++888imJkb9MQqL28C9smvXLiOsX79+wSXO1q1bwxfNpDYQB+Nl//d///dWi/ZQf4xyqa9fh3xt2L9/v33gAx8IzyXSZRtf8mhjdng1juF7yy23GJ9X/LTByymlDbSNul944YUhG55HHHNfhoAq/KHeSW3gnqFI2kU8XO4t2sZ1w/x8IdeOuNUw6lZsG7hPktJQR9qY693HuWoYz/2kd3TSdcjXhqTndDXqni/PxhSo+WrcxOd4UCAkEATHHHOMcYPg9w9n3DQ+vHzTj8PwcyMuWrTIPvaxj3FYcyumDYhQ2pGvkny7oweV3sh88Sp5Li6TF2q+65DUBtLRm8SwCD1K9Fbwoa5kPfPlFbfBX0xJDJPaQB702FxyySXhpZ2vvGqco3y/9vna0Ns9z0uY3gquBZ8Z7tFq1DdXnjz8KR8xUEobuI+4/+itmzlzZpgyUs82wM7bk93e3q4D8elxpC2IEV78hNXC4uuQrw2IQZ6ftCWuF3WlJ5O283mhR7uWn2nuA9rAu2DQoEGhk4K6cF/F9cSf1AbOYf6FdHYLcwAADvhJREFUmTaSnx9zrpqW3QZEGuXTnnzl0m5va75rly+PSp0rpQ3ZaagL91Bv7z7iVcNg6DoD/oVch1xt8LrFz2kPq5UrgVor0ulyGP7ig8iDkAdiOqjp/leyDXyQGF6mt2XChAk1YVGpMrl+fGOFB8OBiFSfHlDthlSqDQxLM+xWy547Z1OpNvCyZkic68AwP58v/F5ONV0e3Aj8T3ziE1bqlxPqi0DlM8AwqN9D1WxDzKQSbYjzozeYEZFx48bFwVX1V6oN3JNcD68s15a8/biaLp9FhP20adPCaFspZfFZuPTSS41nEV/W+NJGe3KJ3FLy7y1NKW2AL5zL+Qz1Vq9izpfShlLSFFOnYuPy7OC6F6MzktrAZ6LW7+i4vRKoMY0q+nnxbNmyxW677bbMkA69p7ycuJmqWHTFsq5kG7jxmS8Dg3nz5hmCr2IVTcgoV5mUSx3KuQ68GHgpkwffRBOKr0hwrjbQQ+HflAsthHpSX16K9NzxUuM+/Ou//usw37DQfEqJV6k2ZJftHGgX7cs+X8ljXqywGjVqlNFbQt5ePj0WHBdiXDfuP4+bfezh1XBztaGcXjfy4xnnU02qUefsPCkz+zqU0gbuSV7ECCVe8HzZoSxe3LjVNOYr8vnji65/0SmlDdSRXjvqj5Ef9xN5ca6alqsNjOjwTGFkIVfZlbp2ufIuJayUNuRKU0rZlUqT/Y4m396uQ1Ib+EzU+h1NfWNrQoEaV785/LluGmoe3zjcDHTL1/LhTh0KtUq2gbbW+sbPV2Yp12HZsmUZIccDmAcxQgPBWyjTYuMltYGXEGW7MOPBz9C5z0XLVQ719B5gXmYMZ5KPf4HKlaYSYZVsQ3Z9/DpUe3gZvtmiiLrAr5Tr4Gm4hxC3zNPjniTPallSG7JFNsOv1AGmuPnMxVytRkOq0Ybs9lX7OiSJg3KuA23gCxpzgRkhqVcb6LnlnuYzT324l7w+tbh2cCjUkq5DvjYkpSm0zErHS3pHl9IGrlmt39G5eEig5qJSwTA+iPQq8EFlyIWhF4xVcnzbpQeGcHpheFGxBQTFc/PTs0UPF2KD84Rx4zBHjTlSxOObN8eEc1wNK7UNfGCoN/WnHbSHdrMwJw6DR7XbkK/MfNchqQ1/8Rd/YaxIpe5cP64jba0Gf88zqQ3cW1/4whfCnGYYc28gOL03JqkNnm8t3VLawL3N/UG7qGt8z/OZ4Bpgfh24nsSrliHEYM5KcMrFmI9MeUnXIV8bSE9a7p96t+HYY4+1uXPnGs8s6gXra6+9Noz65GsD5/iC7QKE9lTbkq4DXxSS2sCzjGcs7aJ+3FNcO9IwvO7XlOtAW6optmG2fv16qmHUA94Y9zS9nsW2gZXltIU8eA6QcbVHp/K1gecPzyHaRn34As3ngy/HpVw72lMNK6UNfP6Trh11rPUzl/uazyz14t7lHsB43yZdB+ImtSHpOQ0r2lcrk0CtMmmGf32OHD1Vbtw0FM1LycPo0eLDSzgvWQ93lzAeXGxv4WG4HBNOumpYqW2I20Y9MdpNO/DHVu029FZmXNf4OsThXl/awHUinocRrxrs4zzztYHrD0OvD3E9LXXzcHdpg5/HJT73Kdea42oZ5Xgd3KXe1B/D7+HEpR7Z4ZwnHuHE4diNtpKmmkYZXp673AvcE9SJunk49aMu2eGcJx7hGH7CMPInTTWNMigrNm8D9wD3gp/zeyW7npyn3oRj+D2Patbd8y6lDdltow1eZ9rJsZuHe3mVdp2Zl+eu3zPZdaV+1CE7nHTUdeDAgYbLMYafe5I01bLe2kBbqAvG/UF86lLKtSNdNYw6UTfqGBt1pzxcDyce8TH8Hu4ucUmTq31+/Thfact1T1AnL5N6cYxRb+qP4ScsNuJicRh+4pKm0nXPl1+rCdR8bdU5ERABERABERABERCBJiAggdoEF0lVFAEREIH6E1ANREAERKB2BCRQa8daJYmACIiACIiACIiACBRAoE8J1AJ4KIoIiIAIiIAIiIAIiECdCUig1vkCqHgREAERaAECaoIIiIAIVJSABGpFcSozERABERABERABERCBcglIoDpBuSIgAiIgAiIgAiIgAg1BQAK1IS6DKiECIiACrUtALRMBERCBYglIoBZLTPFFQAREQAREQAREQASqSkACtSC8iiQCIiACIiACIiACIlArAhKotSKtckRABERABHoSUIgIiIAI5CAggZoDioJEQAREQAREQAREQATqR0ACtXz2ykEEREAEREAEREAERKCCBCRQKwhTWYmACIiACFSSgPISARHoqwQkUPvqlVe7RUAEREAEREAERKBBCUigVvnCKHsREAEREAEREAEREIHiCEigFsdLsUVABERABBqDgGohAiLQwgQkUFv44qppIlBJAgc6O+3Z8eNtQyplz3z0o8FPWCXLUF7VI/D0cy/ZlNu/a21/fpt98vNfC37CqleichYBERCB0glIoJbOrvyUykEEmoTAaw8+2E2QHu7qMsQpgrWro6NJWtF3q7nqyc025Svftad//lKAsPuN/cFP2De//48hrBH/LFu2zHbs2NGIVVOdREAEqkxAArXKgJW9CDQ7AYToC5/9bGIzdi5cGMRqYoQcJ9566y2bM2eOLV26tMfZ7HMIlP/xP/5Hj3iVDPAyp06dahh1I6xSZVB/2lGp/IrJh17SLy9elZjkmyufNOIkRkg4sXr16sAKXliua5mQNG9wpVjlLUQnRUAEGp6ABGrDXyJVUATqS+D1FSsyFTj5mmvswpdfDobfT+xMi1T3F+oOGzbMDh06ZNlCECE3duxY+8AHPhCyGjFihP3n//yfrVr/KK+jo8Pmzp1rjzzySDD8CLBKlUn9aUel8ismn1X/858y0SddPNp+8t1bguH3E4hU9xfj3nTTTYHX8uXLw7WEZTHpc8WtJ6tc9VGYCIhAfQhIoNaHewGlKooINAYBelC9JsMXLLB+bW3B8Hs4Q/7uL9Q99thjDSG6YcOGTJLDhw/bM888Yx/72McyYYgehnoJwE9P3cK0IKbXLu7pRFAShs2aNSszNLxx48ZMTx9pySe2devW2bRp0ywWkPg/97nPZaLFeVM29URYk9/XvvY18/I4pnwsu27UgwzjvPATVk3zYX3K+OKUi23YiYOC4ScM2/36fpyyjOs5aNCg8IUDDoVwgQmsMNJQAZgQjl8mAiLQdwlIoPbda6+Wi0Ag8MsbbwwLnzakUjndWHzm8yelj8MpKxT67p/TTz/d9uzZYwg+gvAjTgcPHsxhTtuyZYtdcskloeduPIu2NhwVuBMnTgxh9ILedttt1tnZGdK/+OKLYSoB4bNnzw5h/sfLRZB6WLaLKEZ8kR6jbEQt8bZv327U4YEHHggCl/yJgyF6Y/FNfMr7zW9+Y/Q4Eoc6E16Ozf/OD8PCJxY/5TLmm3r++fy50maHUZbnhXvvvfcG8T9z5kw79dRTza9boVzyXRvyr5opYxEQgYYncEzD11AVFAERqCqBV7797YLzZ7ifHlWE6s50L2bBCd+NmF0WggZh8/Of/zzE+NnPfmZjxowJ/qQ/H//4xzNxRo4cGXrsiEuPJr2W9MbNnz/fEIKEI4JvueWWTI8qYUlG7x3pMe/R27p1q61YsSIIMcIRZQhp8jjjjDPsvPPOwxsMMUtvqscLgdGffv36hakL1If6RqdK9j687umC0zLcz3xThGopw/rZZfkQP2KbSsAPt1AuxVwb8pWJgAj0HQISqM15rVVrEagYgVNuuKHgvF578EF7Nt1ryTZTCNWCE74bMVdZiExEIOKOOamI1nejF+Ugjpg7ili66667ghAkAwQvYvN73/te6EklzA3BiJ+ycenRzE5PeCzEOE9PKeGx0TtKzypD28QhTXze/ZTR0dFhHWmjzh5eqjttwtiCk/pqfraZiof+C80gX1lcx1yiOx+XfNem0DopngiIQGsSkEBtzeuqVolAwQQ+dt99Nu7IkbwWzzfNzvjMv/mbvGnjvCkrO70PryPu2tvbs08XdIwIoseUOZAkQPByjB9DiM6bNw9vpsc1HKT/TJgwwR5++OHEHlaE1/r16zPTENJJcv5HXHOC6QC4zKXFzWWIcAQqPbHUPVecQsPuuu7PreuHf53X4vmm2fl+fc6kvGnjvCkrO70fw5x2+bG7vXHJd208j9q6Kk0ERKARCEigNsJVUB1EoMEJtHV0hJX7A9vbQ037tbUZ/vPTwu3ka64JYeX8QQTu27cvzGMsJR9EzoUXXmj0bDK8jlgaMmRIEKM+7J89T9LLQSAjFr/1rW9lhvGZIkCdiMN55sWSnryxXIt4EGdMV/B4CDMXq+SD0VPrUwCoK3Wm7pyrpn3xM/8prNwfe95poRgWSuFf+Zeft3g1fzhZxB+mO8ADQ2zTO5ydPIkLva29XZvsvHQsAiLQdwhIoLbgtVaTRKAaBBClCFJ6RC98+WXDj0gtpSxECwLNxRlDvQsWLDA/RhT6KvokP+XG58iDoXWMvD7zmc+ERTuLFy/OLJ7KJaDIh/rE8ciD/DiHkY4wN86RJm5DdjzmmbJlkoeThvqyoCrOh/O1METpyrs/H3pL2WoK/9hzjwrWUsrPZgIL8imUC/Fi5uRHelxY4ecegBl+mQiIQN8iIIHat663WisCIiACIlA6AaUUARGoEQEJ1BqBVjEiIAIiIAIiIAIiIAKFEZBALYxT68RSS0RABERABERABESgwQlIoDb4BVL1REAEREAEmoOAaikCIlA5AhKolWOpnERABERABERABERABCpAQAK1AhBbJwu1RAREQAREQAREQATqT0ACtf7XQDUQAREQARFodQJqnwiIQFEEJFCLwqXIIiACIiACIiACIiAC1SYggVptwq2Tv1oiAiIgAiIgAiIgAjUhIIFaE8wqRAREQAREQASSCChcBEQgm4AEajYRHYuACIiACIiACIiACNSVgARqXfG3TuFqiQiIgAiIgAiIgAhUioAEaqVIKh8REAEREAERqDwB5SgCfZKABGqfvOxqtAiIgAiIgAiIgAg0LgEJ1Ma9Nq1TM7VEBERABERABERABIogEATqkSNHOrdv324yMdA9oHtA94DuAd0DzXMP6FrpWrXiPYAu/T8AAAD///6D8N8AAAAGSURBVAMAadXdJHObe78AAAAASUVORK5CYII=">
          <a:extLst>
            <a:ext uri="{FF2B5EF4-FFF2-40B4-BE49-F238E27FC236}">
              <a16:creationId xmlns:a16="http://schemas.microsoft.com/office/drawing/2014/main" id="{00000000-0008-0000-0C00-000002340000}"/>
            </a:ext>
          </a:extLst>
        </xdr:cNvPr>
        <xdr:cNvSpPr>
          <a:spLocks noChangeAspect="1" noChangeArrowheads="1"/>
        </xdr:cNvSpPr>
      </xdr:nvSpPr>
      <xdr:spPr bwMode="auto">
        <a:xfrm>
          <a:off x="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13316" name="AutoShape 4" descr="data:image/png;base64,iVBORw0KGgoAAAANSUhEUgAAAqgAAAFcCAYAAAAEU0zOAAAQAElEQVR4Aey9C7RV1Znn+207N0UEIy8fURJOxPgqRbqQkqTj5dB23W58VYgwJJSAIeT6IhBjhuiNyEGtqpARYwIY0x2hRNMGSyKVIEX1SNkcrhlpDVCFxCZKRA8BfIKQQglJpULv38RvO88+e+2z36/zZ/CdOddc8/lba6/13/O1jzH9EwEREAEREAEREAEREIEGIhAE6q9+9asjL7zwgkwMdA/oHtA9ULF7QM9UvVd0D+ge0D1Qyj3w/PPPrw8C9Te/+Y2dccYZMjHQPaB7QPeA7gHdA7oHdA/oHqjrPZBKpdqDQLWEfwoWAREQAREQAREQAREQgVoTkECtNXGVJwIiIAJmYiACIiACIpCHgARqHjg6JQIiIAIiIAIiIAIiUHsCpQvU2tdVJYqACIiACIiACIiACPQBAhKofeAiq4kiIALNRUC1FQEREIG+TkACta/fAWq/CIiACIiACIiACDQYgSoJ1AZrpaojAiIgAiIgAiIgAiLQNAQkUJvmUqmiIiACImBmgiACIiACfYCABGofuMhqogiIgAiIgAiIgAg0E4F6CNSS+Lz11ls2Z84cmzp1arDVq1cn5nP48GFbuHBhiLd06dIQb8eOHTZr1qwQ5nls3LgxnNMfERABERABERABERCBxiHQFAIVwblkyRIbMmSILV++3CZPnmxr1641RGculOvWrbN9+/bZscce2+00x3fddZc98sgjwcaMGdPtvA5EQAREoLkJqPYiIAIi0BoEmkKg7tmzx3bt2mUjR460fv36BRf8W7duxelm9LSuX7/eLr300h4CtVtEHYiACIiACIiACIiACDQkgYYTqLkoIToPHTpkw4YNy3W6Wxi9o/S0nnfeed3COSCP+fPnh2F+pguQL+EyERABERABERABERCBxiHQFAK1UFwM+W/ZssUuueSS0NMapxsxYoQ98MADYWifYX7EKmI2jiO/CIiACLQwATVNBERABJqGQFMI1MGDB4fh+t27d+cFS48owvPee++12bNn2969e+2nP/2p+UIpTzxo0KCQH/NUmd/q4XJFQAREQAREQAREQATqT6ApBKoLyj179gRiPveUOan0mrI6n1X9LHqiVxRDlA4dOtQ+8YlPBLEaEr77Z//+/YaQJT1zWt8NliMCIiACIiACIiACItAABJpCoNKDOnfuXGP4ni2iHnvsMbv22muNYXtn2Nv8VAQsaTHmoY4aNcomTpzoyeWKgAiIQJ8moMaLgAiIQCMRaAqBCjDEqM8hpYeU3lLC6U1l+yjOc+yGqF28eHGm9xQxSjo3pgB4XLkiIAIiIAIiIAIiIAKNQ6BpBGouZMw5ZUupadOm2eDBg3NFUZgIiIAIiIAIiIAIiECTEWhqgeq9pN6b2mTsVV0REAERaA4CqqUIiIAI1JhAUwvUGrNScSIgAiIgAiIgAiIgAjUgULRAffvtt629vd1SqVRRtmjRoho0J7EInRABERABERABERABEWgSAkULVNr1yU9+0g4ePGhHjhwpyH70ox+RTCYCIiACItByBNQgERABEag8gZIEauWroRxFQAREQAREQAREQARE4CiBogXqgAED7O677zbco1n0/vfyyy+3efPm9R6xTjFUrAiIgAiIgAiIgAiIQOMQKFqgxlXfvHmz9e/fv8dc1OHDh9urr74aR5VfBERABESg7xFQi0VABESgJAIlC1QWPX3605+2F198scc81KefftrGjh1ra9asKalSSiQCIiACIiACIiACItB3CZQkUFnJv23bNkOIfuhDH+pBjzDOrVq1yojbI0IzBaiuIiACIiACIiACIiACNSVQkkBlBT+1PO6443Bymp/zuDkjKVAEREAERKDPElDDRUAERCCJQEkCtRDx6cLU4yZVQOEiIAIiIAIiIAIiIAIiEBMoSaCygn/SpElhnmmuxVCEMQf1nHPOKWq1f1yx5vCrliIgAiIgAiIgAiIgApUmUJJApRJsHcU8U4RoKtX9V6VOP/10e/zxx7W1FKBkIiACIiACxRNQChEQgT5NoGSBCjUWQ+3cubPHKv533nnHRo8eTRSZCIiACIiACIiACIiACBRFoCyBWlRJfS+yWiwCIiACIiACIiACIlACgaoJVLaXmjFjhjbsL+GiKIkIiIAIiEA+AjonAiLQ6gSqJlBbHZzaJwIiIAIiIAIiIAIiUB0CJQlUVunzc6apVPfFUanUe8dsL9XZ2VmdWrdArmqCCIiACIiACIiACIhAbgIlCVQWR11xxRW2adOmHgukjhw5EsLYB7W9vT13qQoVAREQAREQgeoQUK4iIAItQKAkgUq7r7nmGnvwwQfxykRABERABERABERABESgYgRKFqi+jdTmzZsrVhll9C4BOSIgAiIgAiIgAiLQhwmULFBhtmTJksT9Tvm1qRUrVhjTAYgrEwEREAEREIF6E1D5ItDqBJ5//nm77LLLbPz48cHlOLvNe/futSlTpvSIQ9ze0mbnVa3jsgQqvaf9+/e3VOq9xVGpVMpYQMVCqmpVWvmKgAiIgAiIgAiIgAh0J4Dw7OjosKuuusrWrl1rp512mn3729+2Q4cOZSLi/853vmNLly61xx57zOhQXLVqlXlafiF0/fr1hpudNpNJDTwlC9RFixbZpz/9aXvxxRfDoihfHIXrP4G6Zs2aGjShrxWh9oqACIiACIiACIhATwKITPahb2trs2OPPdbGjBljb7zxRjeBSvjtt99uQ4cO7ZaBpx03blwIp7MxO204UaM/JQlUGr9t2zZDiOYawieMcyhy4taoLSpGBERABERABEonoJQi0OQE3nzzzdCCE044IbhJf5566qkwvD958mQ78cQT7Utf+lIQrPSmdnV1ZZKh4RCumYAaekoSqGwhRR3Z6xQ3l/k5j5srjsJEQAREQAREQAREQARqS+Ciiy4yhvEZ4qeX9NZbbw09rpdeeqktX748iFfc2taqe2klCdRCxKcLU4/bvVgdVYmAshUBERABERABEejDBN555x3zntTeMDDMf+6552amAUybNi0IV8TrzJkzw/xU4vSWTzXOH1NKpnQBT5o0KUygzbUYijAm155zzjmhcaWUoTQiIAIiIAIi0DgEVJO+QKCQVewMeTfqCvizzz7bTjrpJGOYnsVQGzduNAQo807nzJlj2K5du+zuu+8O81KJQw8qw/zE8WtMG1lkRY9qUwlUGnD55ZeHOagI0VSq+yr+008/3R5//HGbN28eUWUiIAIiIAIiIAIi0NAEEGXNvgIeMXnjjTeGYXrEJeLzuuuuy3Bn0dSHP/xhYyEU5zHi3HHHHSEOApbtqZibirClRzWcqMOfY8opk8VQO3fu7LGKn+5l38i/nPyVtrIElJsIiIAIiIAIVItAs/c+IlBZFNTsK+B9finD9CtXrgyLn9gWlOt+5ZVX4liuOPSgLl68ODPEz0r/ELlOf8oSqHWqs4oVAREQAREQgUYi0Ofrgrhr9t5Hn7fZCivgs29IBCniExGafa5Rj0sWqMwzZY+sVOro8D77osaN5FvIjBkzjHhxuPwiIAIiIAIiIAKtRQCBynu/2XsfC7kqiD16Jxt5BXwh7Wj0OCULVLYkuOGGGzLD+zS0vb3duEHxy5qMgKorAiIgAiIgAiUSaJXeR6Yoelt6Q8F8T+ZpMoeTxUbM10S4YvVeAd9b3ZvhfEkClV5R5p5Onz4900YWRN1zzz129dVXS6RmqMgjAiIgAiLQ1wmo/e8RaOTex1ZaAf8e8eb1lSRQaS7D+9l7nLIwav78+UGk+j6oxK2EvfXWW2F7hKlTpxq2evXqxGwPHz5sCxcuDPGWLl2aiUca0mKsVCPPzEl5REAEREAEREAESibQ7L2P9Ii2ygr4ki9iAyUsSaAiTH/961/bCy+80KMpLlKZAtDjZIkBCM4lS5bYkCFDwtYJbH/A/lw7duzImeO6dets37594VcRPAJ7gTFf5KabbjIXrY888oiflpuXgE6KgAiIgAiIQDKBpN5HRB97brJv6Pbt2xt+/03v4WWYvplXwCdfqeY5U5JAZaP+z33uc8aKsFxNRaSykX9nZ2eu00WH7dmzx9hYduTIkdavXz/DJZOtW7fidDN6Rbmx2NsrXq32zDPPhK0WRowYYYMHD7YzzjjD+LAQv1sGOhABERABERCBWhFokXIQovl6H5mryXu3GfbfzL4kiFb0TqwpsuPouPIEShKoVION+lesWIE3p3GeearslZozQhGBiEgmIA8bNqzXVPSK0tN63nnnZeLSA0uPKuG6wTJY5BEBERABERCBihFAyNFBhHnvI3ujvvzyy+abxeeKw3sZAUg6rN77b1YMSANldLiry7o6OuzZ8ePtmY9+NNgLn/2sEd5A1exWlaIFKqv0uXlwu+WU52DNmjWWvQ1Vnugln2LIf8uWLXbJJZeEntaSM1LCYggorgiIgAiIgAjkJHDWWWfZsmXLwghmzggKrDqBA52dQZDuXLjQ8CNKsdcefDAIVtyqV6KEAooWqCWUUXYShuT5hrV79+68eXlP67333muzZ8829mX76U9/ag888ECYv0ovKj2xeTPRSREQAREQARFoCAKqhAiUT4Be06RcDqd7VhGuuElx6hVekkD9yU9+YiyUSqVSlkr1bldccUVZ7Rs0aFBY8MRcVDLyuafMRaXXdNasWcYK/TFjxhhD/BgLoZgT84lPfCKI1VNPPdUQp/v37zeELPNPmQ+D+CVPmQiIgAiIgAiIgAi0EgGG8b09A9vb7cy/+Ru78OWXg9uvrS2cQpwiUsNBA/0pWqCyQKoz3V185MiRzCb9hfjZJ7XUdiMi586da1vSw/dsEcVq/GuvvdZY8OR59jY/deLEiTZq1ChjGyx6V5mPirD19HKrQ0C5ioAIiIAIiIAI1IcAQ/pe8kkzZtjJ11xj/dragotY9XNxPA+rt1u0QK1XhRGjDNXTO4rRW0pd6E1l+J/zHLshapl0jRj1MPykxRYsWKB5qg5GrgiIgAiIQLMRUH1rRIAexq6O5lpg5Giou/sRp+7HRajiNqo1jUDNBZChelb88fNiCNJccRQmAiIgAiIgAiIgAqUQoGeRVe8MgeNH8GGvPVj/BUbUA6NeXWkBjTGkz5zTDamUYXGbiZd03IhitakFKqKUXlLvTY3By98EBFRFERABERABEWhgAoi9pOohDhGuuElxygknXwxhifjEqA+G+EQ4YxxTDwzhTPxc5SJeOU+e5PX6ive2CpVAzUVMYSIgAiIgAiIgAhUl0EiZuSBCSCGoMMQS4Y1Uz+y6UEcPG1iFBUa0H0M0IhgxGGFJAhTxiXm9enP/aNgwO6ZfvxCNsmgT/He+u+VUOJH+E89HTR82xP+m7kFtCIKqhAiIgAiIgAiIQE4CiKlYECGSMEQZQgw3Z8IGCKTuXo1SFhjRTvKgjYhPjDbDIxagiEYEI0Z8zMvtzaXnE/HM/NLhCxaE1fnnr19v444cCTZ21y47GODO9AAAEABJREFUb926sDAqV16kJ36uc/UOk0Ct9xVQ+QkEFCwCIiACItDsBBBkSW1AwCHKcJPi1DM8rhcCMK4Lws6P/+3tt62ro8MQmrQ3FqAcE047McRnnK/nkculDAwBivjE6OlEULoAvfDll41jwtvSdaCexI/z45g4pMfPOfLlmPQeRngjWUUFKr8YlUod3Rd1+PDh9uqrrzZSW1UXERABERABEWhIAvywzJQpU2z8+PHBnnrqqR71jONcdtllxs+IeiTie1ryIa6f6+HWKABh5kUhghBRCCJcBBLnEGsIN/yVNvKODXHoRq8mhrCMjTq7vW/gwEyVSJc5SHvi43/du9doA/kRTpnpKL3+hwEGG8QihpDEEKCwwjhGfGK5BGivBaUjUA7pycvz5jh9qmH/lyRQ305/W/jUpz5lmzdvzjQMP3uMvvLKK8a+qGyUf+utt2bOyyMCIiACIiACItCTAD8ic+edd9q5555r7Exz8cUX23333Rd+DdFjE+c73/mO8W5lL3D2JF+1alU4jVBdtGiRzZw5M6RfuXJlQ/y0KGItVDD9J98Q+f5//EcjrttrDz5obl3pXsHYXDzSMxkbvZYYQ+duHMcWx/d8EJaxebm4vz9wIF3zo/+JTxjik/rEC4yOxuj5F1GIISoRnxgCEXORmC1AEatYz9z6XkhRApUeUXpG+RWpAwcO2Jlnnpkh9o/pG+wzn/mMfehDHwphF1xwge3cuVO9qIGG/lSYgLITAREQgZYhgPh84403jPcrjRo3bpzRERT3grLf9+23355TeG7cuNEQrBMmTCB5w9jhrq5MXRBpmYO0B+GWdsL/3+7ebbnEI6IwFo/4EYmYi1l3KQsLGVbhD3lTHwQv9aBcL4a2DV+wwDDEJ6IzFqD0GLelhTaG+MQ8rdxkAkUJVMQnonPTpk02cODATK58kLZt22bTp0/PhCFiOTjllFPChw5xy7FMBERABERABETgPQIIUd6jbW1t7wXm8Pkw/uTJk+3EE0+0L33pSyEW7+XXX3/dCGeYv7wh/pBlRf4MbG/P5BMLOgKzjwmrtPVrawuLg9ylPm6ISgxRGRti0g2xOeLee+39J5+cs2r90vkTh/iIT4z8Cc+ZQIFFEShKoHrO3nP6wgsvhCCGIvAgYHGxgwcPBmGKy4cnPsd5mQiIgAiIgAiIQOEELrroojCEzxA/Pa5Mo6P3lRzOO+88W7t2rXGO43Xr1uHUzehxLHSI/N8NGGAIOzeEo1ssHvEjBjGEYWz0WmL0XLpxHFscnzwwRGVsXi4u9Rn2xS/av/9f/yv0jnIMUAQodSFvDyNcVlkCJQlUhhLuv/9++/SnP22pVMr4ILhI9eo99NBDds4554RhBw+TKwK1IKAyREAERKAZCXR1dRVU7aFDh4b5qohUF6ixv6BMqhAJUcr8TIbBsbe3bMmUwrmkIfJPpju0conHfAISYRgbohHLFFhBD/kiYqkj4hdhynEFi1BWOQgckyOsoCB6ROkZZUFUZ2dnDyE6b948wwrKTJFEQAREQAREoI8S+MhHPmKnnXZaWLcBgg0bNoRjwu+++25jyH779u2GH0GKIUgZ5mdu6rhx781ZLXS6AOWUYDmTID67OjoMUbpz4ULjOI6Yet/74sOMH+GH6MsEyCMCEYGSBWqUR04vW04x4VtzT3PiUaAIiIAIiIAIBAKIzBtuuMGefvppYw4pLseEE4HV/WeccYYhRC+99FLDEKh33HGHEYeh/7Fjx9r1118f7KqrrjLCSFstQ4S6KHVhGpeF+By+YIHR2/inv/yl4afHkzjxOQ8jXCYCMYGSBSrCEwGaSqXCXFOOyZitLlKplLH9BT2s9LQSLhOBhiCgSoiACIhAAxI466yz7IknnghzTHE5Zvuol19+2a677rpQY0Qn21Bh2VtJscKfcGzatGkhfjX+xMI0V29pLD4ZBucYw09vqYbIq3FVWjPPkgQqqw3ZUor92Bjif/zxx8O3tk996lOBEmErVqwIfv0RAREQAREQAREongAiddmyZTm3lio+t/JS5OstJWd6SOktxRCjhMlEoBwCJQlUVubTe8pQBIWPHj3ajj/++GCadwoRmQiIgAiIQK0IMO+SeZq8kzC2Y8pVNnM4OY89/PDDIQpxOXYjH/ILJ/v4H+8t3ZAeFd2ZY24pPaMIU3pFEaUc93Fkan4FCZQkUPm1qF//+tfdqsGK/UmTJnUL04EINBcB1VYERKDZCLBgqLdfYaJNCNJx48aFIXR+qYktmVyInnTSSWF7JobHs4fOSdvXjI3w4xX32e0fvmCBMVyv3tJsMjquJIGSBGolK6C8REAEREAERKBUAghUFgwxqkce49IilGloLj4Jw5iXyRxO/LKeBOLeUsQpIjWORe/o8LQw9d7Sohc3xZnJLwIFEChZoP74xz82fi0qlUqFvVDZMPiKK64I/lTqaBgPDF88VUBdFEUEREAEREAEiiKAEEWQtrW15U1HPIbvGcpnlXxHR0dmbmf8K0xMA8ibUYudRJgiSHOtxKepCFP2I1VvKTRktSRQkkBlzuk777xjLIbKZ1rFX8tLqbKqTEDZi4AINDEBNrdn+J5hfLZk+vKXv2yskqdXlTBs5syZ9uSTTxrzUpu4qb1WHVEaL3rK11uKMOVXlXrNVBFEoMIEShKoFa6DshMBERABERCBsggU+itMFDJu3Dijk+XNN9/kMGNjxoyx/v37Z45bzRML06RFT/XpLW010mpPJQhIoFaCovIQAREQARGoCwF+bam3X2FieP8b3/hG6DGlkohZhOgJJ5zAYcY2btwY/NnhIbBOf1xUPjt+fPilJobiGZInvJAqES/uLUWYxun6tbXZ8AVHN9RXb2lMRv56E5BArfcVUPktQUCNEAERqA8BfkmJX11iXqnPL+WYcGrErzAxvD99+nRj3ilxli9fbmyJyD6jzDklDIvDSVtvO9DZGUQpohI/YhNjSB7BiptUR+K5MCU9x3HcWJi2dXQYx/F5+UWg3gQkUOt9BVS+CIiACIhAWQQQmvz6EvNIcTlmfmn8K0yIVJ+DSjzmnlJo/AtMcTjn6m2I0KQ6IDhzCU8XpfS0cj5OjwiNe0sRpvH5BvWrWn2UQNECldWS7e3tYbX+jBkzbNGiRcGvFft99A5Ss0VABESgAQkgUhvlV5hKwcMwvqcb2N5uPjcUF6HJuVikIkx721CfIfw29ZaCTtYEBIoWqHzDnDBhgrF6n435t23bFvz83Olf/dVfNUGTVUURqDEBFScCIiACRRJgSN+TnJTuDGIlPcIUF5Hq595YuTIzDcDD3FVvqZOQ24wEihaoNJJfjcI95ZRT7OMf/zhewz9w4MDg1x8REAEREAEREIHSCdA76qkRpe7H7dfWhhPsD4cPB9f/cA5h6hvqc+znWtFVm1qXQNEC9YILLrCf/exngQj7oV533XXBv2nTJhswYEDw648IiIAIiIAIiEDpBBjW99Rxbyph2ceEIWLpWfVhfMJkItDMBIoWqB/60Ifsrrvu6tHmyy+/PKyK7HFCASIgAnkI6JQIiIAImNFjyqp85pKyOCoWocxH5RxxOP/6ihUZZANGjTJ6SxGniNTMCXlEoMkJFC1Q4/Zu3rw5bGqcSh39adNU6qirBVMxJflFQAREQARE4CgBRCbiE6GJIUZZ3MSqe4TozoULjfNHYx/9SxrOESf7/Oh//uejkfS3JwGFNDWBkgUqq/c//elP24svvmgsmIqN/ej4Kbk1a9Y0NRxVXgREQAREoHkJIOxcBCLuMIQe4bVoFeXQ8+l1cCGKKEVoYtliNK7X+08+2VLve18clPH3a2uz89evzxzLIwKtRqAkgcpWU6zeR4gy5J8NhTDOrVq1yoibfV7HIiACBRFQpCYgEG/0jj9XlQlnI3js4YcfzkTBTxhGnMwJecomgPBDkLoIRCxiCEYEIm7ZhbybAflSHkIUI38Xowhir8O70XM6CM6B7e3hV50Qngzbf/zVV+1Pf/nLEMY5EhKPRVDMNfUwwmUi0GoEShKoBw8eDByOO+644Ob64+c8bq44ChMBERCBZiaAwHzuuefsscceszvvvNOefPJJe+qpp7o1iTjjxo0ztui7+OKLbe3atcZPb3o8wmfOnGl8qWdz+W6JdVAyAURiUmIEJaIRNylOUjhpELfZQpTyyBNDrCalR2BiwxcsMMzFKIITf1tHh8XCk7iEcQ7RSjyOk/JXeKEEFK/RCZQkUAsRny5MPW6jg1D9REAERKBYAjt37rQTTzzR+FnNs88+20466STr6urqls20adPMf7UoPkEY5+Iw+StDgF5LzwmxxwIihB0ugo9zh7u6DDGJP5dxHkOIYgjQcnpFKZs6uCEyMeqXq3yFiUBfJ1CSQGU7KTbpZ57pq+khiGyIhHGO/VKJm31exyIgAuUTUA71JXDo0CF74403MgI1qTb0lk6ZMsUYxqeXtCPdQzZ06FAj/Zw5c0L48uXLwy4o/PpRUj7VCo/rRx29Zze7PKYgcB6jV9jPJ4X7+Xq4Bzo7M8Xm2+Te4yFE8WcLUZ8igJDlfCbTHB6ELz2iWNzbiR8hygp74uRIqiAREIEcBEoSqOTDtlI8bBGiqdTR1fup1FH39NNPN35Zat68eUStiL311lvGw3zq1KmGrV69Ome+O3bssFmzZoU4cbzscM5t3LgxZx4KFAEREIFKEUCMrly5Mgzx87z88pe/bAzl0+u6ePHiEM4Q/x133NFjekCl6pCUDyKZqQnnnntuqAdTEO67774wBSFOgyAdN25cJo5PU0gKj9PWw4/g9HIRhu7H7dfWhhPsd6+9Zt4rSg9poUKUXs/h6SF6ekURoPHQe1v6CwjnQwH606wEVO8GIFCyQKXuLIZiiCtewY//nXfeMTbxJ04l7PDhw7ZkyRIbMmSI0dMwefLkMI8L0RnnT7x169bZ1772tRDvzDPPDA9UxC3xeCGwh+sjjzxi2JgxYwiWiYAIiEDJBOhFRegVksG4tMjj+fjmm292i86zqH///j2mB3SLVIUD6k392RqQ7KkfC1vpVeXYjakITEnwY3eTwv18vdxYIGb3fMbH2b/ClF1fxCwCd3hajMZCFD9ClHNxWdnpdSwCIlA6gbIEaunFFpdyz549tmvXLhs5cqT169cvuOSwdetWnIxxbvbs2TZ48OAwfLZv374gahGmmUjyiEBfIKA2Vp0AzxWEJQIPofeLX/wi7FpCGMPkDIXjfuMb3wg9plSoq6sr7B19wgknGL2PnCccwYpwbWtr47BmhhBFkPZWLvFyTVNICq9ZAxIKOj79RcBPMR+VRU2H0+wZwo83ufc4CNGB766gzxaj9JIiRjnv8eWKgAhUn0BTCFR6QHkBDBs2rFciDNszfI9QJfIXvvCFIGrxk8f8+fPD8D/TBciXcJkIiIAIlELgyiuvDHNQGdVhiP6qq64yn0fKgikWTk2fPt060sO+CFZGgJj6RBzSsoM1LDkAABAASURBVPqfcNIyzJ+rl7KUelU6TdI0haTwSpdfTH4I0UP/+39nknCMSPX5pAc6OzPn6An14Xn8CFFMYjSDSJ4cBBRUGwJVE6h8K58xY4axYKo2TTlaCr0XDN/zImBKwC233GJMBRgxYoQ98MADYWifYX7EKvGOptJfERABESieAL2oPo+U7aIY8ubZgvC88cYbDQGH+RxU4rgIzZW2+BpUJkVXunex0JzGpXsn6e2l1zdOkxQex6mWHxFK7ygiFHtz1aq8RfVrO7rJvYRoXkw6KQJ1JVA1gVrJVjFkz8N89+7dBWfLcD9TAnhZZPeUDho0KGwLwxQA5q0WnKkiikBLEFAjqkmAZxWi1YVoNcsqN++PfOQjdtpppxlrCchrw4YN4Zhwph/Qu4ubNE0hKZy8amGxMN25cKFxHJf7R+lRN4b7XYgiTIcvWGBs9eRhcXz5RUAEGodASQKVXtHhw4dbKnV01X4q1dNl/9POzs6KtNQFJXNRydDnniJA6R1l1T6r+vEvW7aMKMGIz8sCgRsC3v2zf//+MEeV9AjZd4PliIAIiECfIsDz8YYbbgg/EoAYZWcWjgkHRG/TFJKmL5C2WoYI7eroMHpKMYRpXFYsQsfu2mWjOjvt/PXrzYfy29Jp4/jyi0BFCSizihEoSaCyev+KK66wTZs2Gav2cxkb9be3t1ekogjMuXPn2pYtW8L8UYbPrr32WmPY3gtgfirHiE7moGLEv+2220I8BCxhGPNQR40aZRMnTvTkckVABESgTxJgPuwTTzxhTD/A5ZiRJ56zvU1TSJq+UA2QsTBFlHIcl9MvPWzvvaNtaRHKcXxefhEQgeYiUJJApYnXXHONPfjgg3hrYohPn0PK3FHmmlIwval82+c8x4RzHiO+hyNGCXPzRVSkkYmACGQIyCMCYQpUo0xT6EqLTXpKMYRp9uVxUXrhyy9bWzpu9nkdi4AINCeBkgWq73O6efPmurWcuaV862dhAr2sdauIChYBERABEagYAXpHEaYbUqnwc6Qcx5nTO4owZdgeUcpxfF5+EWhMAqpVMQSKFqiLFi0K+/ghTNk834VqdqEDBgywFStWGNMBss9V6hhRyrd8ek0rlafyEQEREAERqA+B1x580OItobJrgShlPql6S7PJ6FgEWo9A0QKVPfxef/11u/nmm8Miqfb29rA5deuhUYtEQASyCehYBCpNgN7RrvTQPL2liFNEalwGvaMIU+8tHZh+58Tn5RcBEWhNAkULVDDQO9rZ2RkWSCFUWbGfSqVszZo1nJaJgAiIQJ8m4KLr2fHjM6vNEV+E92kwUeNhAZOkuaUIU37FSb2lETR5W5mA2pZFoCSBGudx+eWXB6HKSv5Vq1aFXlW2oGIrqjie/CIgAiLQFwgcSH95d9GFHyGG0TOIYMXtCxxytREOXeneUvhg2SwQpd5bijA9+ZprcmWjMBEQgT5AoGyBGjNasWJFEKuPP/64nX766UGsMmc1jiO/CIhAixJQswKBZ9O9psGT4w8CbWeODeVzRG2pINrtwjRX+xGm6i1tqUuuxohA2QQqKlC9Niyc4qfw6FUlrH///saiKvx93R5++GFjQ2xszpw54QcDspk8//zzdtlll4V4U6ZMsb1792ai3H333SGcfDKB8oiACDQEAYasvSLMlXTRhYsI4xxiDZGGv5GNeiIqEdz0dmK0j/BC6k080pMOy24zPOgtpacUU29pIVQVp68S6IvtropAjUGyqAqximiNw/uin58MfPTRR+3+++8P9tJLL9kPfvCDbigQo0yV+Nu//dsQ5+2337Z169YFIYugPeGEE8IuCt0S6UAERKAhCDCk7xU5acYMQ3QhxHARqX4ujudhjeRSPxeV+A93dYWfEWVIHsGKm1Rf4rowRZRyHMeFhwvTtvRwP8fxeflFQAREAAJVF6gUIjtKoCv9kGeBGb++wm9dx7+BfTSGGeduv/32sFG2h+HyYwRsqTVu3DgOZSLQZAT6RnVjMYYojVvdTEIMERrXPfbTxlzC00WpC9s4DW0fvmCB0VOKIUzj8/KLgAiIQDaBighUhu8Zxk+lUmHeaSp11NViqe64d+7caSeeeGIP8dk9lhnD90wBuP76623s2LHGDxFkx9GxCIhA4xFgWN9rdaCz073BjY9/f+CAIQIZMscQd/RKuhEXQwxiIYMa/aE+XhTtoecXUYmL0OQcdXKRSt3ZIsqPOe9GfBemiFKO/ZxcERCBChFo0WzKFqgMQbPV1MqVK405p7EhyKq5UX+LXpMgSPmFLKYCPP3008a801Ztq9olAq1E4PhohAOhh+BEzCHiXl+xItNUBCoClPPYzoULwwb1pMEQrxi9kRgCENeNcxhxMfLHyAsjb4yysUzBBXhI59HyTVN4I/3Mpz7U3eO766IUYYsw9XC5IiACIlAogbIF6sGDB2348OFGj1+hhfbleG+88UaYT1oIA58GUEyaQvJVHBFoMAItUx2G9d83cGBoD8IQ8egiLhZ+IUKRf8jPjbwwxCiGSMQoD0O8YpSNIXAx/BjnMOK6ucClDK8a7XE/btwD+ofDhwnKGOcQpr6hPseZk/KIgAiIQJEEyhaobNJPmQhVXFkygXHp3hV6nFkI9atf/cpYJEXYoUOHjAVQ2JYtW+wb3/hGyIRwxGkh0wJCAv0RARGoG4HXHnzQEH30jiZV4o+GDbOzv/994+c6MYbNseELFoQFVQhCjKF1DJGHJeVXbDjiE0PcYtTZzQVunCdx8h1zjvrSBvWWQkMmAo1GoHnrU7ZAZdHPpEmT7NZbb21eCjWq+UUXXRTmlDK3FGN+KWFe/JgxY2zUqFHGSn16pCdPnhzmrH7pS18KURjqJx27Iixfvtyyt6AKkfRHBESgpgQQfAhTeiLxe+H0pB571lnhsF9bmyFCx+7aZSdOmWID29uDnXzNNUGYtnV0GCLPDfGKIfoweiVx3TiHeXzyxjw/z59ysVCJEv7QJgQs7epK1zGepjBg1CijXtSBckvIXklEQAREIJFA0QKVHsD29MM1lTq6ECqVStkVV1xhDz30ULcFUqlUKgz96xelurNnhT7zSzH8nGWRGe6VV16Jk5mDShxW7rOCnxPEJ8yNeb+s+uecTARalUCjtgvRhjBlyDzuaUQQIhb/w/79NuYXvwgiDmHZlhZ45bSFfN0Gpp/BGMIQI28MsYghXjHKxRCSGH6Mcxhx3agzeZ2Q7nA4pl+/UFXaiEiljfSwxu0c/c//HOLojwiIgAhUg0DRApUe087OTosXQyX5tUiqsEtGL2osRAtLpVgi0PwEGBVgtADDn6tFvqtFdpw4nOkxTInJlb7SYYi2rrTYRLTFgo1yEHkIQMQix41mSQIXYUqdEavnPPaYnbdunRE3V/0JR9zmOqcwERCBpiLQ0JUtWqDSGnpR1TMKCZkIiECpBBCYzz33nD2WFkR33nmnPfnkk8aPWcT5+TGjBjNnzjR2teCX1gjv7Ucv4nwq5XdhSm9inCfClB5KRF4c3qx+emcRobQLP+1AmHKMAPcwwmUiIAIiUA0CJQlUKvKZz3wmDOmz/6kPURMua30CCAt6s7CknitERK6fa43DOc9x6xNTC3MRYITFFwCeffbZdtJJJ1lXV1e3qIwu5NoHmHiM5gwdOtR8twvy65a4ggcIU1bBZwtThBqCrVWEaYwMQUq7EKqI71ZtZ9xm+UVABBqHQEkClRdD57vD/K+//rqxD2oqpTmnjXNZq1eTQnqu2KUg18+1Et6RHhq96qqrbO3atcYvaX37298ueNut6rVKOdeaAMPxhexQQTy+BPFliIWB/HTyWWedZYhRF7fVrPuBzk5jKD9bmCLeEG4Y/mrWQXmLgAiIQD0I1LvMkgRqXOlYrDL8xsr0VCpl7e3txlSAOK78zU+gq6vLuOYszkrqueIcC7p8cZe3GoHKPdHW1hZ+TYtdCxApiBCPI1cEYgLcQ8zP9iH+O+64o8c0gDh+pfzMM2UBFIbf80WMapjbacgVAREQgeoRKFugxlXjV6Po2WDR1D333GOf/OQnTXNVY0LN7+f6FtJz5dMA2BaLLy0M07755psBANtoBU8d/3j96Jmjhy6XSI7jxAt4mJbA9ATS4nJcx6Y0ddHFfEHhCw1TiviSRKN7T0us4gwx2pXu5afX9EC699RTx8K0LX3ew+WKgAiIgAhUh0DFBCo9Y+3pXtNU6uj2Uwz7/+QnPzFEa3WqrlwbmQCClF6vRvy51kKmKRAHvrQhXpxDL3BHWqBomgJ0Sjd6RhGcLjJ/8YtfhBEXwmCP+MflSwIuJfEFhz2A6YEfN25ciM/1iH/0gnilWCxMs4fzhy9YYJp/WQpVpREBEWhZAjVoWFkCdc2aNWGhVCqVCgsc6DWl9xTr7OwMQ8E1aEPTF+EvR4YT6bnB2HuQ8EZsnIuKQurm0wBI89vf/tYQGAiNQtJWK05XAdMUkhbnIIj4MoZIyhZZ1apvUr706iLkMPy54iHwOI/FcfAThuHPlbbaYez7S288P0jB0D2in/mllMuCKRZOEYdV/tSTOHxZ4Npg9MzTQ4/hJ4y0xVpX+gsHn7lsYTow/YVbwrRYmoovAiIgApUhUJJAZdh++PDhhiDlJ04RpAiP0aNHV6ZWfSiXA2kh7y9H/IhSjF9vQbDiNhKOcQk9VwxzM9yNIMKf6+daR40aFb7IdKUFIkPqGzdutHPPPdeYs1rLNhYyTYH6MfSPMIoX57i4rvc0BTiXukUTaZkvTu82ht97KWt5HRD4Pr+Unmp63eGOIL3xxhvDfZErjteRec6kw/B7eIGuHYg+e3EahvNZ/IThj8/JLwIiIAIiUBsCJQlUhu15ySNQ6elIpY4O69OjWptqt04piNCk1iBU6dXBTYpT63B6qeitotcKw08Y9WB+IEO09IIh4BB39I7RS8bPtSJEER4IvksvvdToVb3uuutI2nAWCyN67ei9q4eISwLD5w+u1JOeRj6HXWnhH8fnuiD6CGtra8v0XpOWHRTo3eaasOgtOy1p6mG0B9FK3atVPp8nPncYfi8HMcpG9fSaDkz3nnq4XBEQAREQgWIIVCZuSQLVi6bHlJ5TelAxthZKpY6K1fb0A56hUI8rtycBhvE9lBeivxxxeVlyjhcoIhV/oxi9VfRaYfipF9eeHlTEKccII85jCA6EB+EID8KwlStXhl4ywmttiGN66wopF9GN+HYRxz3vPamFpK90HOpN/V2gFpL/hg0bQu81YpbRD9KTj6dFtLq/VV0+S3zmGLE4kO499XbyWRv+7jzTk6+5xoPlioAIiIAI1JFAWQI1u94rVqwwhCo2YcIE++M//mOt4s+GFB3HL8mTZswwXo68LHERqR41judhjeYiVBGljVavXPUZV8A0BYbBvccUMYoobUv3QiLwvLcSgVevaQq52pUURjv4lSZ6rekx5bNJXHq3MfYy5rhVDWHq80yzp8wMX5B7AVSrslC7REA8sbW9AAAQAElEQVQERKBZCFRMoM5IC6xU6mjvaSqVCu2nV4bpAOFAf3oQ4MXpgYhS9+MiVHGxf3v7bWsGkUpdm8HoxWVqAlMUMPyEUXd6SukxTVqcg8BrlGkK2b2g1D/bmA+8aNEiu/jii82/QNAGeq/pxWa+J4KbXtXstK1w7MJ058KF3ZojYdoNhw5EQAREoFYECi6nJIHK0H17egg/lUplVvFPmjTJ6Dl14xdfCq5FH404MM3Qm54tQOPjf927154dPz78og1DlLx04/Oeh9zCCdDji0DD8JMynqbAlASmJnAec3FHPMQsYRhCD8FHeK2MuiGiXaDGWzQhSJlqQQ8wOw50dHQYAtzbmF3HdevWhSDvVQ0HLfCHz8iG9PMpW5jyxY85pm1pLvhboKlqggiIgAi0JIGSBCor91ml7WIU9/LLL29JQNVs1PHpoWbPH+HJ8CO9qrxcX1+xwk9lXM4RZ2e6N8gFK/PpPK1EawZVSR5EXCxES8qkRono4WUOKkP0LOCKt2jyXmDEJ8P3DO+zYA1jSymG/PFjjz76qCFiay2yq4WJzwCfCT4jcRmI0fPXrw/7meKPzxXtVwIREAEREIGqEyhJoDJs/yd/8idVr1yrF8Cwvr8sEZ8ITX+58qL19sc9rR6GSxoM0UpaF634CYvzIL6sdQjQi5qrhzfuBUZs08sbGyI87gF+4oknzBe2NTMdPgfc/xh+bwufLx/OT/oceVy5IiACIiAC9SUQl16SQN28ebPRS5NKvTfEn0r19A8fPlyLpGLaWX5eniyGws06FQ4Jp9cHG3fkSOj9IT7CNully8sZcYpI5WWN4MU4JjxkrD8tSwABijBt5gZyD3elh+Cz71/Cs9tFGHG5x7O/kLkwZTg/O52ORUAEREAEGptASQL1lFNOCdsDjUsPUTPczxB/LtMiqd4vPkITATp8wQLDTwqEKcfMlfMwD0ecIlJJw3lc4sbxiOvGCxxDnCJSmZfHyxw/YdkvdU8nVwTqQYD7kfuTIXr83LsY9yqCFZd6EebClLiEufF54AtdfYSp10KuCIiACIhAOQRKEqgM8SM+faN+9ZSWcwnMEKS8TBGbvFgRnhz3livpEKbEjdMiYBGynMuVBy93XvSIVF76CAJcjgnPlaa3MPJEMJAP+WHkR3hvaXVeBJwA94/7s13uJcToi1/8YlgwiD+Ow/1e6GcnTie/CIiACIhA4xHoIVCLqaJv1P/000+HlcKpVMr0a1LFEKx8XEQr4hSRimjlhY2fXiVe4LlK5MVPbxXiFFFZbC8raRGkCAb85IeRH4IDN1e5ChOBmAD3nh9zr3Lf+v3Lfc057qs93/oW3oxxjnsdw585IY8IiIAIiEDTEihLoHqrvUeVYX4WaaRSKWPvRT9fCfett96yOXPm2NSpU4OtXr06Z7Y7duywWbNmhTjEjePhJwwjL/LMmUkLBfLCRrB6LysvfIyXP+EIgVzNRQggLBENiEwEKC7HiNA4DeHxcewnH4QrbhzeiH7qqF7g+l2Z+L7K98MVXkPubb54cT8n3ccet0FcVUMEREAERKBAAhURqHFZK1Yc/TUpwio19H/48GFbsmSJDRkyxJYvX25srbN27VpDjFKOG/HYWudrX/taiHfmmWcaK5gRovziD5uS33TTTbZ06dKQ5JFHHgluX/rDSx1DnCJS6XXiBY+fsKQXPeINAYFofXb8ePNe1p997GMZfKQlH8+PcjhJ2p0Lu2+UTngjGW1DhFNP/NQZ8/biNlJ9W7Eu8PZ2cS+6H9fvJfyp973PXJjyxYswmQiIgAiIQGsRKE6gFtD2GTNmWCqVsm3bttnOnTuN3tUCkuWNsmfPHtu1a5eNHDnS+vXrF1wSbN26FSdjnJs9e7YNHjzYDh06ZPv27Quili15nnnmmbCwa8SIEeH8GWecYdu3bzfEayaDPurh5Y8gQFye/+5ekS4yCU/CgqD4zYsvZk7n6/VC9GUiNqAH0Z1ULdqJcMVNiqPwwgjAkHuBnmoM7nwx4AtPnANxko6P/+QnTcI0piO/CIiACLQegYoI1FdffdXoLU2lUua/KLViRc+N5kvFh4hEcA4bNqzXLOgpZQgfoUrkL3zhCzjdxGoI0J9EAghWDHGKaPWFW/gJo6c0V2LOxeHk4ce/3b07/BrWs+neV6YJYAgUeibdECUYIgbztNV2qYuXQdtopwt0bwP12dngvcC0gXrCFc4IP4z2Ec75WhhlcR25rl4X6oMIpT74YYkRj/jZ9aLOpOccecQ/XOHXJDtNsx+r/iIgAiIgAu8RKEug+n6op59+uj3++OPGHNR6/6IUPwHJ0D1TAZgScMstt9hLL730XovlK4kAogABinjzXlbcY886K5MfYiNzkPbEx0d+/3vjGEN4YAgUhIgbwgVDxGAuaPBjnMM8PsIFIy+MvDFEDZauQkH/SeMRm7kXmHbACa74YYDBBm643s5yXfLFyJNrwDWhDL9m+AnzulCf3sr8o/QX0GPSIyTEI2/Sx+0hHOMexJWJgAiIgAi0LoGSBKr3mN58883GTym+8847Nnr06KpRYsieYfrd6V64QgthuJ8pAfS8Uj/EKkP+HBeah+IlE0Cw0tt4wlVXZSIhKBAsiAtES9zrlYlUpIe83BA5GGVgiB+McjFEEYaowRBLGH6Mcxhx3agn+Xu1Tr7mGvcGl3YGTxP8oW1J1aSNsMJNipMdTlwM1nCCGWXETAkjX+JwbbLzyD6GJ/cNnJlHitjkiw699GN37bLz1q0L265lp+OYtMTFLxMBERABEWhtAiUJ1FdeecX27t1rGzZssOOOOy7MOU2lqvdLUoMGDTIEKnNRuRw+9xQBykIpVu2zQh//smXLiBKM+KRD4J566qlhXur+/fvDvFPmnzIPlXMhsv6URAChgXAgMWIGwYIY3JkeDj/Q2UlwMIbMERcYogRDoJDeDeGCkR8WElbgD/XCqA+GmHKjnnERnE86/t1rr4X9NxFpbrQ3NoQc5vnjkmds1AWLyynXTx08DxjCF+a4zpIys9tLGEY9qTdG2zakP89cR4y8SUcc2uHlJLmUh3FducbUgeuOCKVO+Alr6+gw4lBfzws/50mHn3Dy4pi0HkZ4nzI1VgREQAT6GIGSBKrvf8qQfj6r1CIpROTcuXNty5YtYfsoVuNfe+21xoInv17MT+UY0cocVIz4t912W4g3ceJEGzVqlM2fP9+Yn0qPKsLW08stjUC/tjZDbODmyoFwBAfuwPZ2w06+5pogTNrSAoW0bsTDLnz55fCzri5o/JhzmMdHtGCeH3ljlIXlqk9vYYix1x580BBtXen6xb3Afzh8OIQj0tyIGxtCDiMfNwRfbIg+DBHoxnFscXzPB5c6ucXlvvUP/5BpWr5pCnv/7u+M9ORP2V4meVNvjLZlMkvwwBeDPdeAa8K1ia8ZYVxj4nBdErLqEUy+pIvz47hHRAWIgAiIgAi0LIGSBGoJNMpOgvh84IEHjPmlGHNNyZTeVHpJOc8x4ZzHiO/hnEOYEo4tWLAg7AhAuKw8AogPxARCBT+5ITI4Rlx6GOHFGvm4kQ+G4MEQLRhCCKMOGGVi444cMQw/xjmMuG7U8YRJk+zfDRgQqoYwRawh3AoVayFhmX8oNzZEottrDz5obtTJjXq60bvrVYCN+3Hhh4v9/sABIz15c9ybkRbmcMLgFzOFI9eAMonXW346LwIiIAIiIAKFEChaoDL/tL293XALKYA4/LoUad5++20OK2as7mef02nTpoWtoyqWsTIqmgBCpq2jw2IBw3HRGVUhAXXDEFAYYsqNOp7z2GN27po1eec+nv3974de3Vjo0lYEWmyIOMzzx6XM2KgLVoWmhiyzxWf2cYgU/aEu1I96Y7QLEYp5e+GEES9KKm9DEFAlREAERKD1CBQtUNnX9Pvpl/XYsWPD3NOkX4xCjLanhWwqlbJ77rnHnnjiCRvwbi9VpTAy9L948WKj17RSeSqfvkkA4YUwQ6DhhwLCjWNE2olTpgQBSxjn3RCgsbWlRToWi1byjY38MASgG8exxfHjvKgPFpeJn3pRZ4xeVXpcD3d1WVe6PvE0hQGjRoVN7smf8igfl2PqjQ1sbycbmQiIgAiIgAjUjUDRApWaIlKZX8r8U45TqZ4LpFg8xSp/4nR2duYVp+QhE4F6E0DkIdAQay7cOK5FvSg7NkSiGwLUjfpgsWjFT51JT10RpojUXNMURv/zPxvpydvjk0YmAiIgAiIgAo1EoCSBGjdg3rx5hgjNZfXeEzWup/wi0MoEEJsIVdxc7SQcEZvrnMJamoAaJwIiIAJNSaBsgdqUrValRaAFCdArighlCgB+mogw5ZhhfA8jXCYCIiACIiACjUyg8QVqI9NT3USgwQggSBnCR6jWeppCg6FQdURABERABJqYgARqE188VV0EREAEyiGgtCIgAiLQqAQkUBv1yqheIiACIiACIiACItBHCTS5QO2jV03NFgEREAEREAEREIEWJlARgcpG/KlUz62mhg8fXtSG/i3MWU0TAREQgeYioNqKgAiIQB0JlC1Q2ZB/2bJltmnTJnvllVds+vTpdvDgQfvRj35kN9xwg7Fnah3bp6JFQAREQAREQAREQASajEDZAhUxevzxx9uZZ57Zrenjx4+3bdu21bMHtVt9dCACIiACIiACIiACItAcBMoWqPxi1Ic//OHQWvx4EK0YvzbFsUwEREAERKCVCKgtIiACIlBdAmUL1AEDBhjCdP369YZ/0qRJdsoppwSbMGGChvire/2UuwiIgAiIgAiIgAi0HIGyBSpE+LlT/1lTXP/ZU8I534imOomACIiACIiACIiACDQmgYoI1MZsmmolAiIgAiJQBwIqUgREQATKJlARgbpo0SLD4tpwjMVh8ouACIiACIiACIiACIhAbwTKFqivvvpqWK1/4403diuL46Zdxd+tJToQAREQAREQAREQARGoJYGyBWotK6uyREAEREAEmpuAai8CIiAChRAoW6D6Rvz33Xdft/L82M93O6kDERABERABERABERABEUggULZAJd8VK1aEYf5U6r2fO123bp25SCVO65haIgIiIAIiIAIiIAIiUE0CFRGoVBCR6ttL4XZ2doZ9UTknEwEREAEREIFeCSiCCIiACLxLoGIC9d385IiACIiACIiACIiACIhAWQRKEqhvv/22tbe3h62lWMU/fPhwS6XeG95PpY76Ced8WTVsrsSqrQiIgAiIgAiIgAiIQJkEShKo/KQpQ/j8UhSLoHbu3GkM62cb4Zwvs45KLgIiIAIi0OcJCIAIiEBfIlCSQO1LgNRWERABERABERABERCB2hIoW6AyhM9wP25tq958panGIiACIiACIiACIiACvRMoW6BSBHNNjzvuOLwyERABERABEag1AZUnAiLQYgTKFqjMMZ00aZLdeOONLYZGzREBERABERABERABEagHgbIFKkP7s2fPtoceeqjHSn56SLr0jwAAEABJREFUVjlfj4Y1XZmqsAiIgAiIgAiIgAiIQCBQtkClB5XV+tkr+DkmnPOhJP0RAREQAREQgToQUJEiIALNR6Bsgdp8TVaNRUAEREAEREAEREAEGplA2QKVIfwZM2YYm/fHDU0Kj+PIXygBxRMBERABERABERCBvkOgbIGahMpX9R88eDApisJFQAREQAREoL4EVLoIiEBDEihZoNJDyiKoU045JSyQQpCmUqnMQimOzznnHNMc1Ia87qqUCIiACIiACIiACDQsgZIFKsKTRVCvvPKKTZ8+3egpZWFUbPwUasO2vHUqppaIgAiIgAiIgAiIQEsRKFmgOgWE6ooVK2zAgAEeVBX3rbfesjlz5tjUqVODrV69Omc52fE2btwY4u3YscNmzZoV0noefi5E0B8REAEREAER6EZAByIgAvUiULZApeIskGpvbw/D+yyYImzNmjXmfo7LscOHD9uSJUtsyJAhtnz5cps8ebKtXbvWEJ1xvohT4nV0dNjSpUtt6NCh9vDDDxvhxDv22GPtrrvuskceeSTYmDFjCJaJgAiIgAiIgAiIgAg0EIGKCFR+Rermm2+2TZs22Qc/+MHQvAsuuCC4iNfgKePPnj17bNeuXTZy5Ejr169fcMlu69atOBkbPHiwLViwwHCxM844I3Our3rUbhEQAREQAREQARFoNgJFC1QEJ72lGH4WS9Ho8ePH42SMRVIcMDcVtxyjB/TQoUM2bNiwgrMhzfbt20OvKz2nJCSP+fPnh2F+pgsQh3CZCIiACIiACBRJQNFFQASqSKBogcpc087OTrvnnnvse9/7XmLVEKYsokqMUOUTDOMjSK+++urQ6zpixAh74IEHwtA+w/ycI06Vq6HsRUAEREAEREAEREAEiiRQtED1/EePHm3XXXddZhup++67z08F96GHHrIJEyZkzofAEv8wXE8v6O7duwvKgfmnW7Zssdtuu80QptmJBg0aZOS3b98+Y35r9vk+c6yGioAIiIAIiIAIiEADEihZoMZtYRU/x8w7RRymUinbtm2bVWqbKReUzEWlHJ97ypxUFkqxOt9X9VN+PnFK+v379xs9qKRnTithMhEQAREQARGoFAHlIwIiUB6BighUqoAYjfdAddHKuXKNHtS5c+cawpMtoh577DG79tpru/WOMj8VsUocxKfPNSU+20khYPFjnBs1apRNnDix3KopvQiIgAiIgAiIgAiIQIUJVEygVrhePbJjqN7nkDJ31LeIojeV4XrOY3Ec4mHERYzid5s9e3aPMhQQE5BfBERABERABERABOpDoGkEai48rMJfv369TZs2LWwtlSuOwkRABERABESgoQioMiIgAr0SKFqgsrUUW0ylUqmwMX8qlewOHz7cfBuqXmtSQgSG/hcvXmz0kJaQXElEQAREQAREQAREQAQakEDRAtW3mYrnmyb52WaKn0JtwHarSuURUGoREAEREAEREAERqBqBogVq1WqijEVABERABESgzxMQABEQAQiUJFA3b95sn/rUp4zhfjLJZZybMWNGVYf4c5WrMBEQAREQAREQAREQgeYmUJJAzW4yYhTBinDNPqfjvkdALRYBERABERABERCBcghURKCWUwGlFQEREAEREAERKIiAIlWZwPPPP2+XXXaZjR8/PrgcZxe5d+9emzJlSs44Dz/8cAi/++67s5PpuEgCEqhFAlN0ERABERABERCB1iOA8Ozo6LCrrrrK1q5da6eddpp9+9vfDr886a3lh4C+853vGL9ayY8GsXB81apV4TSi9M0337STTjopHNfrD6K6FUR2yQL1xz/+sR133HFhqyncH/7wh8ZPnaZSR7edIqyzs7Ne10flNioB1UsEREAEREAEGpAAApUpi21tbcYPALGF5RtvvNFNoBJ+++2329ChQ0OcE0880TwO4dOnT69ry2hDRwuIbCCWJFBHjx5t77zzjiVtL+Xh2mYKxDIREAEREAERqD4BlVAeAXo/yeGEE07A6dV+9atf2UsvvRT2Yke49pqgBhEQqM0ush1TSQLVE8sVAREQAREQAREQgb5GgKF+hv8Z4p8wYULDNL8VRLbDlEB1EnIbgICqIAIiIAIiIAL1I8DosIu8fLX4xje+EXpPGU5nuD9f3EY916gi23lJoDoJuSIgAiIgAiLQqgTUrl4JnH322WGBU1dXV5h3unHjRjv33HPDXNM5c+YYhqhjpf7TTz9tX//61+2ss87qNd9aR2gVkS2BWus7R+WJgAiIgAiIgAg0HAF6Qm+88UZbvny5XXrppWHx03XXXZepJ4umEKis8EcEXn/99WFLKVbMs3Ie4Tp58mR7/fXX7cknn0zcpiqTYRU8rSKyQSOBCgVZMxBQHUVABERABBqYACINsVbKHqIs7vG9RUn/1FNP1aWlF110ka1fvz7YypUrw2p9/xGiK6+8MhwT7nFwn3jiidCTOm3atJCOMMzDa9mQVhDZzusY95TjsmKsvb09bDnFz5uS15o1a8z9HMtEQAREQAREQAQakUD5dUJgMh+zlD1E6ZW88847w3A6wu7iiy+2++67z8iz/JqVnwOidfHixWGov/zcqp8D9YUjhphGtDaTyHZCFRGodInffPPNtmnTJvvgBz8Y8mZPVDyIV1yZCIiACIiACFSDAEKmkN43NlKndw5jONbrEofj93C5hRPgGvC+L2UP0X379oXh9OHDh4cCx40bZ+RFniFAf8omgGhtJpFNg8sWqK+++ir5hHkYwfPuHzbqx3vw4EEcmQhUlYAyFwERKI0AIqCZxV2hvW8IUoQPvUr00DGPkLYT/txzzxm/CkQvHnMH6zG8TF16uw5xHIbSGVL3q46wRnhj+D28Vq6vfC9lD1HmcyJIEbe1qq/KaXwCZQvUpCYiTNmoP+m8wkVABERABOpLoBXEHW3gl3x6631jfiC9SBAnLoIIwcd7il8DYqP1eIEJ8WpltAFxzIpxF9DZQ9zESfqJzSqL7IpjoC2NuIdoxRuqDMsiULZA/dCHPhQqwIcpeN7989BDDxmb1/r5d4PliIAIiIAINAgBhEKziztEJmKz0N432sz2QaeddprR20f7XaDW67JQJ+qBcKYO9PTSJtrGMYaA5qc0mU+InzqThrSNILKpIz2h3pPKcZIl7SHK9k5JaRTe9wiULVBBtmLFChxj3unSpUvDYqlt27bZvHnzQrj+tBYBvq0zjIT5vnDZLWToiSEo4jBs5Q/aOJzzHGenrfixMhSBKhJgOJX7HMOfqyjCOY/x+fE4+AnDkj5LHrcaLp9LhFAzi7tiufzgBz+wn//858Z2QB/4wAeKTV6V+MVeh/gnNqkQQhXBinDluB4W9z4jmvkSQI8wgpr7398D3PPZe4h+5CMfMb4wILSp+4YNG8Ix4RzL+iaBighU0CFGjxw5Ym4uWjkne48AH05eRljSCwnRhngjjn+oySEO5zzHhNfSmJv16KOP2v333x+M3yHmgR/XgYftqlWr7G//9m9DHF6A69atCysye1vlGecjvwg0OgE+z73NXyQOPWI+dOtzHwv5LDVa+/msN5q4c0aF9L7BnD0uZ86caT7cT3oEHqIKf6Mb9Wyk4XHnhRBlwTR8c+0hilglLvc/Pa3xHqII7htuuMEQrrz3cDmup+CmrrL6EqiYQK1vM5qjdB6OzS7ueAkMGDAg7AXHt9v4W69fBR5UDEXxcMFPfL4ZI1wRq/TWcI5Nj+v1YkA08CDEkr4oUF++IGR/GeA6kg7jPPG87XL7FgHua++5inuQYgpJcx8L+SzF+VTTT116y5/7HvHRaOIu+zkU977FPXd8oV+0aJFRf64J7c1+Dv3iF78Iq8d5NnG+1lbIdUgaHq/XszRmhOjnixjm2xvB/eWXXzY2vOd9QDjn3XyvUH6RCT/huBzHedfTv/uN/fbN7/+jTbn9u/bJz38t2JcXrzLC61mvYsqmrs3WhqIFKgLD9zxNpVJhOD+Vyu0yn8ZX+RcDslXjdnV1GWKND2n2Q9XbzLlGFnfxC9nrnM/lgc+vatCD5HOTmPeVL021z/Gife+Lwv2WqxeYhyqjAn/6p3/arTqE+0uOngDECQsXukXSQZ8gQE8WooB7AKHTW6OJz7AnX+r4/Bf7Weot/1LOUw/qQ11IH4s7Pid8CcON7/tGE3ewp7eNXjfqi8sx4bSJnjueq4zq0HOHyCYexhdVNl/nGjLkf8cddxj7eNZaHOW7DrHIpr60L/6JTdqJoOZe5B7jmct7mjDaX2+D5bJly0KnRr3rUkr5Tz/3UhCk31z5pD3985eCKEXsrXpys035yncNt5R8a5mmWdtQtEBFYHV2dmaG8hnS/+pXv2oYfrfp06cb81G1SOq925CXAA9CHijvhSb7eNA0mrhLrm3PM/QssnjuvPPOs9GjR/eMUKeQQr4o+EM1W0y7yObhz3XkevqLoU7NUbFNQiAeHufeaYRqUw/EHKIHwYbLMeHU76STTjJ6hhtZ3FFPPq/0usW9b4hq77kjDl/8OR8bYpu2sj+khxNG/FoadYA7/HNdB0Q29eFLMSI7Hh6nnY0gsqlfD2uBAERoUjMQqghX3KQ4jRDerG0oWqBmw6aHlAVRzD2JzyFYeajxTS4Ol78wAo0q7qh9IYKMb/Jsm0J8eiV4AOPn4eoij+N6WLFfFOI6umCN21AIjziPSvnpWeFlhuHPlS/3EdMQsqcpEJ90GP5caWsRRtnUAcOfq8xGb0Mh159eSHruGF5mGNTbWUhaj1stN5e44/PLvqA81+l9bGRxl8SFdjVTzx31zSeyuQ5Jw+M8X+stspOuQzOHM4zv9R973mn29TmT7CffvSW4w04cFE4hThGp4aAB/zRzG8oWqEnXQxv15yZTyAuJl0OjijuG6vnSgWhgYjvD44TxLR4RxBAULWeeFG2lF50HK2H0xNAjQw8mbWS4k54BP0+cBrMe1eElMnbsWEN0I6rY1LtHpBoEwLm3xTlck1zTFEhLT40vdMOPgKpBtbsVQT2auQ2IAnrSuc+5nxnx4LNBGDy5P3C5Dj4tJO6d43ND/OzPUjdIdTqgbQieWEzXqSp9ulieN80kslvtYjGk722aNP5PbNLFow1hivv1uZP8VBj6zxw0mKeZ21C2QPUhfIZy4+vix34+PtdX/UkvJF5uLNTB8DeyuOOFhUBjiAnDTxjXtH///sbLmRcyoofpCczr4kVNLx5x6JGhJynXKk/O18pcVJRSXtybxC/SMMzPC72UvEpNE/cCx8I/zs9fbt7r6+dIy7xD5r3x5YBpO3xp8PO1cqmHs2vWNuQbWuXLGO1iJImRA+57PgsY4pzPDZ8fPkcYfsJqxV/liEB9CTR+6fSOei0Rpe7HRajiYq/t+3WYp+oLqGKXhVW5jJ7NXMZCplzGXNdcxvzSJKP+GHXE8rWB841mZQtUGsSWUgzzp1LvLZZiWyEXqcSRWdjWhJcQLyMMf/xCQtzRK9no4i4WaPi5tk3tBT8AABAASURBVLyE6UFFFGE+VOXzuhiaQgzR3uww0tfSkr4oIKxpA+KhkPoQn2uFCK+lQOVLDALbxV0hdY3jsHiR9OTj4YhF99fCpWzq0MxtgBPXnZ5Gv6fpIaVthQyPk57Pj6fFT5hMBESg9gR+/fZvbPPzO+3RH2+yv/ybv7fP3vmg/dH735epCCIwc5D2xD2Tv/+3P2QWTyEIYyNeLsslNgljukAuyyVmCWN+aZIhlNNVzfzP14ZhJw3KxGsUT0UEKo1BpPoCKVwWUtEzwznZewR4CWW/kDZv3hwi0BvT6OIuVDTHH9rFyznHqYYLQiTz5eD66683DD9hVNR7gRl2pdeXXi96v4jHHEkPpxeMMFb8elrSN4PxC2/UE2GN0dPNcTNZI7fBRWuz3RfNdP1V1+YigGCjV5CeREQThrgivNYt2ffrt+3p51627/3DM9bx3TV29YJlNnbmV+38v7jTrpz3HZu39Af23b97ytZvfsF++7vfZ6r35W+tCiv2qTNtWbX+nzLnmsWTrw1xj3CjtKdiArVRGtSM9eBFRi8ML7ZmrH8z1hlBnf1FYdWqVUYPKl8S6O2l19fj4JImO7yeopweSHrriuUft4GePoai6VUtNp9KxG+FNlSCg/IQgVYl8HRp2zSVjeO1ff9iP3n2RXvwiZ/a7d/5u7Al1AUz/tJGT//LtP+/2e33/10495MtLxpD9L0ViDBFVCOu6eGkV9TTsHAqyVb+5ectl7HgKpd9ccrFlssYns9lLN5KMkTnyUOOt/f9u6NSL18bqIu3p1Hco7VulNqoHiJQRwII0HoKzkKbzhcZpoO4uIsX5zDtAJFd6DQFpuJQrvdI4q+F5WsDC4voocYtpC71akMhdVMcEejrBBh+TmKAYELs4SbF6S2ctPR2fjfd6zlv6eOhF5Te0LEz/9quvmNZ6CX93rpn0r2mL9neA28nZvf+/+t9ds5HP2RX/N/n25em/pl9e95f2I+XfNG+f/essDAqV0IEIOITN8nGnnua5bJcYpOwL37mP1kuQ0DmspV3pwVwgiGan15+q33vzs/12oZc7at3WEUE6po1a3Ju2E+vDNtQ1buRKl8Eak6gygUyHYT5mwzRs6MAUw3o+aXY3qYpIPwQgBg/WNDR0VGXTbTztYFeXRYY+ZSK7KkWjdIGeMsalwDiheHYRhhablxK1asZPY6eO718CCxEEy6CjnPhGq18Em9ee/mVvfbjZ7bZ/T/YYDd/8zH78y/fZ3981YKwOIn5oswbffTHG8M8UuaTJmXWv9/77fyPDbMrx/+JzZv+X+y7/980W3//zbZ91V3299+cY4tvnmJzrvqPdsknzrWPfeQk+/h5I0IPKL2atIF8qTvHtAXxSVgjG3VESFPnZmrDMeVCZZuUZcuW2aZNm+yVV16x6dOn28GDB+1HP/qRsfGwVvGXS1jpRaAnAXogmRbC1APMe34LmabAlBLSYCxmc2Hbs5TqhuRqA1MWmHbAbg9MRcByTbVolDZUl1B9cw/CoYl/3rFeQ8uVvmrNfB3iYfBCtmli/covf/W6/f1Pn7PFj/5Pm3PPSrvki4vtjEnzbfz199jn/+phW/TQP9gP1v+TPfvL3fbO4d8l4j5+wAds9FnD7ao/G2Nf+ewl9jd3XBP2MP3fjy60H379Rrvni5Pt+ivH2Z9deI599JShiflwIgjSdM8mvZVdP/zrkA+9nJxrFmvGNhxTLlzE6PHHH29nnnlmt6zonWFlv3pQu2HRgQhUlUCzTFNIguCiFQGaFEfh1SfQCuKu2kPL1b8KFoal4zmPiFWM1d60D7cW9Si1DOrqaRm+dj8uggkX2/frd+z/+cI3bcTEr9ifpd0bFv13+8YjP7Yf/f/P2raXX7Xf/et7i5WIH9vQgQPCEPrVEy60js9fHoazn15+mz373++wHyy6zhbN/rR9/lMX2fjRZ1pcZpyH/I1JoGyByob8H/7wh0Pr8ONBtGKV3Lrmrbfesjlz5tjUqVODrV69mqJ6WHY8NoP3SKTx9ORFXD8nVwRqR0AliUBjE0D8JNUQ0VHuvMGkvCsVXsmh5UrVqZR8muk6cF9gfLlBODO1IhaEhMcM4t7V3/z2d7Y93XP6hyNH4ijd/Cz2+eSo0+2ayz5hd1//qfSw+/9rmx/6im1a8ZW0//N293WfCuc+ef7pdvKQD5r+NT+BsgUqW0khTBkuxD9p0iQ75ZRTgrHwohJD/IcPH7YlS5bYkCFDjLlozLtbu3at7dixo9sVQHASjzl1/gtGLBYhHKHK0OFNN91knCPhI488giOrAAEeTDyQNNerAjCVRdMTaObPQyuIu1j8FDK03Ig3XL2vA/cwhrB0wckznnrxnMfo3W3789sMw48hqomT/SUm3xZHMf8PnzQo9HbS67lo9pWhF5Te0KdZ7LPwc6GX9Or/cmG61/SjNuT4AXHSo379bRkCZQtUSPBzipdffjlew2UeCUZ4CCzzz549e2zXrl02cuRI69evX3DJcuvWrTgZGzx4sC1YsMBwsTPOOCNz7plnngkLQUaMGBHOc2779u2GeM1EqpOHhwAffP/A8yHnA054napUVLE8wKgzDyReDNQb46HGwwq3qAwVWQSamECzfx74DDv+eog7nh2xwdONZwnG8zI2npduPEdJn2nDxaPdG9y4V4/thYjv5nm462VQppvXxV3KwkLmFfxTyetA/TCvM23xttFWbz/PccQmhh/jGU4cnu8YaakbRp6FNpm45EOe5EN6T8t80B99/Ubb9uhCe+q/3WLMF2Xe6FV/dkGYR3r8gA+Y/vU9AhURqNXGhohk8cSwYcMKLoo0CFB6XY855hjbt29f6IFljlvBmdQgIg+M+APLhxjjIcCDAbcG1SirCOqZlAFt4WGEmxSnUcKpIw9tHtZcE4wHKuE1rKOKanICzf55iO/3SXnE3b/94Q9hjiTPMIxnlRufo9j4HGF8tmLjM4YhiNw4jg2ebuSB8UyJzcvFjYUPtxJ1w3WLz/MLQBy7kT42L4My3bwu7npdvf64HuZu3GbPBzdmFJdLnQu9DocO/87ifMjXy6MuWKYeX/muUW/ieNso19sfl+m8CnUR/hirxLlvWDGOTfqPf2KDP9g/ZzbEZ3U5K+pHfmyYHdvv/TnjKbBvEihaoLJqv729Pee2UqnUez91mkqlrJ7bTDF8j6i9+uqrQ69ro15eHhZJdeNhwUMENylOvcN50HkdeDCxfQhbb+Dy8OEc9acd+BvVeCHwEKeePKypM8bDm2uE26h1V70ah0Cjfx64p92457mvsVjgnDDouAxQ4mQO0h4+G2kn/H9176+D2OHzgdF2Nz5HsVEGRvrYvC4hwyr9KXRouZLFe7vcjdsMB7eYkbPDhWdcn3zX4a1/ecfifMjby4vzKNbP8xvjuR4LTp7tiEqMZz2r2jH8GCvdicMqd+zrcyfbj+650RCr5EU9yJdj4rMFEmG1MZXSTASKFqjMM+3s7DSG8N2++tWvGubHuGw3xVzPSsxBZbiens/du3cXxJZyt2zZYrfddpsxpM+0AHpS6UVFtBaUSQ0i8SDyYvjg8qHmA4vLB5hzPOB4+OBvRONB6PWqx3Cgl12um/1CiPPza4Abh8tfHQJwRjDRC8SXBozPCuHVKbFyuVb78wADDMGCIUYweGFwwmCHwQ6jFw3D78Y9T1yMZ4zbm/sPZoDUQ9zx7IuNZ6MbQglD3MTGM9MN4bTky1PMhTa8aCPtpo3xNeJ5S3w3z8NdL4My3bwu7npdM9Cq4Cn3Ongdvc60xdtGW7398EBsYvixbMFJWkQlRr6FNJd4iFXy8rw5LiSt4vRdAkUL1GxUbCPFdlLsWxifQ7CyJyM9rnF4Kf5BgwYZApW5qKT3uafMSWWh1KxZs4wV+pzLFqeEYaeeeqohTvfv3x/mnTL8zzxUxC/n62Hxg7Je4o6Hd2y89Nx48WG8+GLjYe9GWmfHg8v9uDyUcLF4rpenJU/yd/NyyRMjXS2M+ng5PMB5YPNgxvU2UB9ebh6vXm5v5YZ6au/K3jBV7Tz8PfN8n4ff/uvvw/A49z6fAzfuRQxxiSGqEJZuHGOIS4y4GPcmRn4YzxaM+mBep2Jd0pI/ZZI/eXoefDb4vLjRXjcXP+7yWcJcCLnL5wxDtLhxHBuixo08MMRNbF4uLsLp8ovON0QqdfT6xi7h1AGX+G6kj83LoEw3r4u7XlevP66HuUtZbp4PrvOJy8QP039/5kfsj97/vlDtfNeB+JjnRb5eFuXH9fE6E8fbRlpvPzxCgfojAg1AoGyBmtQGVvZzju2mcMsxROTcuXONXlG2iWI1/rXXXht6Rz1f5qciVomDEJ0/f37Yjor4rOCfOHGijRo1ygifPXt2mI+KsPX09XB56Hi5PCTcjxs/KJjrRVwXcLi8hNz85eYuLxSMF1xsvGQwf9nhchwbLz038sB4McXm5eJSVzfq5X7c+GUWz/UiHUae5O/m5Xp9suvnbfH43l7ywigfgxVGHQqxuJ71+qJQSD17i0PbYQdX2gQDDDawxe0tj3qfp55JdaAttA03KU4tw6kHBnfYcj/Gn1vC4/pwTfyYXkrayr1Mm9zIByMuRv6ephIu9XNDBPHcwVzc4CJe7ph1WaYHMrtc0iOAED8ueHBJ5+bix13KwFwIuUteWHYZlTimDOpJm2greVIWx9Sd84RVwygnNspyg4Ob83Fu7sJz9deutxULPmvkk6uOhNM+T+N5kbeXRZxcaRWWk4ACG4xA2QLVh/Dvu+++bk3zYz/f7WQJBwzVP/DAA8bcUmzMmDEhF3pT6V3lPBbHIR7mcRGmHGOs9mfoP2RSpz/+0KT4fC8z5nohPHihufFic/OXm7u84DBecLHxssMorxpW7jBUrjpRXzdvC23DvL3OwdnACkPgYvixbIFLOkQF+XvZPNzdj9tMD3jaT51zGW2EF26u840QxvXwevDZ4MWLkMD160D9aYfHq6RL3hifxXB/pXuiuT+ol9873EfcUxh+DO7EoV6k9zpV4/MABww+GPcrhujCYIUhXDD4YfSiYfjdEEHExVzc4JLfzMv/gyGQyJNyaBPlckx6BBBhjW6hzk38C0Bw5jrCvZmvQ6PfJ6pfYxIoW6DSrBUrVhjD/KnUe4uk1q1bZy5SiVMNY6U++6/yM4/0slajjGrmOfaPP5rJvhovs0zmeTw8wGPjIejGiwrj4RgbLzQ3htGKnevlacmT/N28XK9PnmoXdQrRgGUL3CBCsn4DGnESZ04aP37zwMHwu88uVnARJrEhaDDydiPP2KgL5vlWwqUO9m5GcIQxQgIXnpyiTEQU/ka0mHW5Pdm0FXPuXAuuCwYrrh2GwERsYvixWHDCi7TUDSPPQtkRl7LIk3xI72m5Rhj3Pp8DN64XhijBuIYISzeOMcQlRlwMYYmRH4awwbj2mJdbjEs68qQcyqdcjovJQ3HLJ6DrUD5D5dCcBCoiUGk6IpXFUW7tcMvfAAAQAElEQVQspGJBFeeqZYjSxYsXm/eQVqucauXLi4SHD/nne5kRB+OF5kZaN3+5ucsLC+MFFxsvGIyXjRvHsfEyciMPjJdSbF4ubilzvUiHkSf5u3m5Xh/q6H5cb4vH9/aSF+ZsYIXBtVjL90Xht7/7vXGdEBpuiJfYECIYwsQNwRMbggVDFLlxHBviyc3zwUVgucXlbvin7ZmmlivuMhnV2ANbL5Lr6X7c+Hq2wrY6fq9zL/M5cKPdGOISi9sNB5kIiEB9CKjU2hOomECtfdWbv0RePl+fO6nXOUaIM8xfari82Nz85eYuLziMF1xslIdVmhxlIB4RjIhE8qccjqk35wkrxcjHjXww2oZ5e50DXDDKxBC4GH6MOmIeH5c6TvgP51n/d/ffQyQhBBGLCE2EaCn1LjYN5cZGuW6xEKVObtTTjTmNXiZs3I8LP1yMMlwUN5pL/dzo+XQ/LixwMW2rAwWZCIiACLQ2AQnUOl9fBBeiCaFUaXFXy6YhghCMCEQXhRzXsg5JZVE3DNYYAs6NOt5/y1RbNn9G3i8KTGVA5GJcLzdEbmxcR8zzx+W6xkZdsKT6lhueW9yVm2tt0+fryS6kJvDFnDvXgeuCcb38+nE9uV8x/Bj3MHG4NzDSct9g5Flo+aQlL8+b40LSKo4IiIAIiIBZSQKVraPa29tt0aJFxjZTbMifSqV6bN5POOcFOj8BXnq8vPQyy8+pmmcRH4gWBAyihrLCdZlysSFamMrAMUZcN8RLbFxHDIHjxnWNjfwwhIsbx7FRFzfPB5f6YXGZ+KkXdcbKFXfkUW+jp5fe4Vw92bQXgwMGF2cFQ5jiYs6dOFwXjLR+/WJu9W6zyhcBEWhSAqp2VQiUJFCZW8oc03nz5hmr9Hfu3Nlt436fh0o456tSc2UqAhUmgFhBwCBqXORwXOFicmZH2bG5gMJFULlRHwzBFRsCjfRknk/c0a5GtrgdtCU22sd5bzccMNjACSNOnEZ+ERABERCB5iRQkkDNbuoXvvAF27x5cwjG7d+/f+hNXbNmTQjTHxEQgeoSQJgVMp85oRYNE4zIRITSM5qrJ5vzDVNZVUQEREAERKBqBMoWqAzh/8u//IudeeaZoZKsql+5cqW98sortmrVKmM6QDihPyIgAlUlgHhrBXGH2KZntB492VW9QMpcBESgDxJQk0slULZAjQtGrHI8fvx4q+QvSZGnTAREoHcCEne9M1IMERABERCBxidQtkCNheimTZvsnHPOMeaoNn7TVUMREIFCCCiOCIiACIiACNSaQNkCFTE6adIkO+WUU4yfEp0+fXpoA7/whEeLpKAgEwEREAEREAEREIFuBHSQh0DZApW8L7/88rCKP161Txi/LsV5mQiIgAiIgAiIgAiIgAgUSqAiArXQwhRPBESgxQioOSIgAiIgAiJQBQIVEajx1lKp1Hsb9muj/ipcMWUpAiIgAiIgAiLQ8gT6egPLFqhsI3XzzTcbW0v5Bv3uxkP+fR202i8CIiACIiACIiACIlAYgbIF6sGDB42eUraWKqxIxRIBEegbBNRKERABERABESiNQNkCNd5mqrQqKJUIiIAIiIAIiIAIiEDBBPpAxLIFqm8zdeutt/YBXGqiCIiACIiACIiACIhAtQmULVD59Sj2P33ooYcslXpvgVQqlQpD/5yvdiOUvwiIQNMRUIVFQAREQAREIJFA2QKVjfhZDOULo2KXcM4nlq4TIiACIiACIiACIiACFSTQGlmVLVBbA4NaIQIiIAIiIAIiIAIi0CgEKiJQ2Wqqvb09DPHPmDEjtG3NmjXm/hCgPyIgAiJQIAFFEwEREAER6NsEKiJQb7zxRmMv1E2bNtkHP/jBQPSCCy4ILuI1ePRHBERABERABERABESgngSapuyyBaovgsreB1XbTzXNPaCKioAIiIAIiIAIiEBDEShboCa1hg38WSSVdF7hIiACIlASASUSAREQARFoeQJlC1RfpX/fffd1g8W2UxMmTDA/3+2kDkRABERABERABERABBqKQCNVpmyBSmNWrFiBY8w7Xbp0aVgstW3bNps3b14I1x8REAEREAEREAEREAERKJRARQQqhSFG4z1QXbRyTiYCIiACtSGgUkRABERABFqBQMUEaivAUBtEQAREQAREQAREQARyEKhxUNkClVX87HeavZ1UUniN26fiREAEREAEREAEREAEmoxA2QI1qb3aZiqJjMJFQATqREDFioAIiIAINAmBkgUqPaTDhw+3U045xVixjyBNpVJhgVQqlTKOzznnHK3ib5IbQdUUAREQAREQAREQgdIIVD5VyQKV7aPY5/SVV16x6dOnG/uexouk8LNwqvJVVo4iIAIiIAIiIAIiIAKtTKBkgepQEKqs2B8wYIAHyRUBERCBpiOgCouACIiACDQOgbIFKk3ZvHmz9e/fPzO8n0odHepnCgBTAYgjEwEREAEREAEREAER6HMESmpw2QKV1fs333yzrVy50hjWj40pAPSwllSzrERvvfWWzZkzx6ZOnRps9erVWTHeO9yxY4fNmjXLFi5caIcPHw4nPMzT427cuDGc0x8REAEREAEREAEREIHGIVC2QGXuKT2l48ePr1qrEJlLliyxIUOG2PLly23y5Mm2du1aQ3RmF4pwnT9/vh06dCj7lB177LF211132SOPPBJszJgxPeIoQAREQAR6EFCACIiACIhATQmULVBZrU+NEaq41bA9e/bYrl27bOTIkdavX7/gUs7WrVtxuhlxL774Yhs6dGi3cB2IgAiIgAiIgAiIgAg0FoGk2pQtUFkcNWnSJLv11luTyig7nOF9ekSHDRvWa16zZ8+2iRMn5oxHHvSuMrzPdAHyzRlRgSIgAiIgAiIgAiIgAnUjULZAZREUopC9UFOpo4ujUqmjLkP/nK9b66KCR4wYYQ888EAY2meYH7HKUH8UpWAvc1tTqaNtTKXkplJikEqJQSrVVxmo3amUGKRSYpBKiUEqJQap1FEGaKWChVWOiGULVBZBsRgqXhzlfsI5n6PcooIGDx4c5o/u3r27qHRJkQcNGhTy27dvX2YRVVLcXOELFiwwb6PcI2JxRAz0OdA9oHtA94DuAd0D8T2AVrIy/gWBWkb6miR1Qcn8Ugr0uafMSWWhFCv2WRzFuUJs//79YREV6ZnTWkgaxREBERABERABERABEagNgaYQqPSgzp0717Zs2RK2mHrsscfs2muvNYbtHZPPT126dKkx5WDv3r32wgsv2MyZM43tpBCwzD3FmIc6atSoxLmqnqdcERABESiTgJKLgAiIgAiUQKAkgcq8UuaXplJH5xmkUrld4hC3hHr1SIIY9TmkzB31LaLoTWX7KM6TCHHK+diIy8KpOIx4xJeJgAiIgAiIgAiIgAg0FoHeBWqO+jKvlPml8VyDXH7iEDdHFhUJYhX++vXrbdq0aUYva0UyVSYiIAIiIAIiIAIiIAJ1JVCSQK1rjaPCEaWLFy82ekijYHlFQAREoCkIqJIiIAIiIAK5CTS1QM3dJIWKgAiIgAiIgAiIgAg0M4EyBWozN111FwEREAEREAEREAERaEQCEqiNeFVUJxEQAREQAREQARHowwQkUPvwxVfTRUAEREAEREAERKARCVRToDZie1UnERABERABERABERCBBicggdrgF0jVEwEREIGeBBQiAiIgAq1NQAK1ta+vWicCIiACIiACIiACTUegbgK16UiVUWF+UGDOnDk2derUYBs3bszktnr16hDGOeIQ10/iJwzD7+G4ng6X42ob5VMP6okV2oYdO3bYrFmzbOHChXb48OFMNUlPPhj5kn/mZJU8+cqEI3XBsuuT1IalS5cmXrsqNcGS2gBbGFN/jLrFdUhqA3E8T64T8Qirpnl51DNm3Vsb/Brhev2oL/UmLzfy9/PVcqmDlwd36k5ZuBz7uezr4Olwie9GnT0N7aFdfq5aLnXwMqkzdacsPotcFz9HPMLdOOYcLmHZ8TmH+XniVMsog7KwYtrAdSEN3L1uMIc94Vicn8eptAtzyqE8jPZ4Gdlc43PEKaQN2WlIV2nL1wb40i4MtjD28qkb4RgMyIdzvbWbOJU2yqYO1AWjbl5GUhvypSEtbaXN5Etcwqpp2dyot5eHn3Zh1Im6cY56UT/CsaR28zwgf9LU0iRQq0ybi7pkyRLr6OgwHihDhw61hx9+2AjnpnnsscfspptuCueoCj/Hiss5fo517969HGbMbyjSZQKr7KGupbSBm33+/Pl26NChbjWkbc8884zRVtpOG/F3i1Thg3xlcg6e1IVrRNFen3xtOPXUU7u1YcOGDSStmlHPJG78DPC+ffvCfUQ7fvrTnwYxS2WS2sA5ri3344c//GEOq26ltKG3e56fOr7rrrvCteC6VfuHO+AJKMqaPHmyvfDCC7Zu3TqCLOk65GsDTO69997wHCBP8vCfbg6ZFv+n1xRJbaCefNaHDBliy5cvN9q3du1a44XGuYXpL5p8VuIC/AdTqDvG/cf5YcOG4VTNSmkD9zsvWz4fccVo2/e+9z3jc0C7aQPX9ec//3kcraJ+yuSHZq6++urA+swzz7SYddJ1SGoD4d/61rds1KhR4bMQX7uKVjzKLF8buGf+63/9r+EegilsYUyaUq5dVGxFvdQn6TokteHAgQOWlIbK0b5c7z7OVcO49twvuXRGKW3gmZT0rqlG/ZPylEBNIlOhcB7eCxYsCD/Fiv+MM87I5MwNgGDlZeTntm/fHsTr7t27w4OGh1YmQdqD2MMuu+yy9FFt/lO3UtqwZ88eu/jii402xjVFQCC+CaPt2ecJr7TlKzPfdcjXhokTJ4Zqcq3wVPuFnNQGHk7cN9xbXCtnSruoV1IbOIeoRoycf/75HFbdSmkD9ztWy3s+HwiuO0ackSNHGgIZf77rQP2xXG3gOvE5P++888imJkb9MQqL28C9smvXLiOsX79+wSXO1q1bwxfNpDYQB+Nl//d///dWi/ZQf4xyqa9fh3xt2L9/v33gAx8IzyXSZRtf8mhjdng1juF7yy23GJ9X/LTByymlDbSNul944YUhG55HHHNfhoAq/KHeSW3gnqFI2kU8XO4t2sZ1w/x8IdeOuNUw6lZsG7hPktJQR9qY693HuWoYz/2kd3TSdcjXhqTndDXqni/PxhSo+WrcxOd4UCAkEATHHHOMcYPg9w9n3DQ+vHzTj8PwcyMuWrTIPvaxj3FYcyumDYhQ2pGvkny7oweV3sh88Sp5Li6TF2q+65DUBtLRm8SwCD1K9Fbwoa5kPfPlFbfBX0xJDJPaQB702FxyySXhpZ2vvGqco3y/9vna0Ns9z0uY3gquBZ8Z7tFq1DdXnjz8KR8xUEobuI+4/+itmzlzZpgyUs82wM7bk93e3q4D8elxpC2IEV78hNXC4uuQrw2IQZ6ftCWuF3WlJ5O283mhR7uWn2nuA9rAu2DQoEGhk4K6cF/F9cSf1AbOYf6FdHYLcwAADvhJREFUmTaSnx9zrpqW3QZEGuXTnnzl0m5va75rly+PSp0rpQ3ZaagL91Bv7z7iVcNg6DoD/oVch1xt8LrFz2kPq5UrgVor0ulyGP7ig8iDkAdiOqjp/leyDXyQGF6mt2XChAk1YVGpMrl+fGOFB8OBiFSfHlDthlSqDQxLM+xWy547Z1OpNvCyZkic68AwP58v/F5ONV0e3Aj8T3ziE1bqlxPqi0DlM8AwqN9D1WxDzKQSbYjzozeYEZFx48bFwVX1V6oN3JNcD68s15a8/biaLp9FhP20adPCaFspZfFZuPTSS41nEV/W+NJGe3KJ3FLy7y1NKW2AL5zL+Qz1Vq9izpfShlLSFFOnYuPy7OC6F6MzktrAZ6LW7+i4vRKoMY0q+nnxbNmyxW677bbMkA69p7ycuJmqWHTFsq5kG7jxmS8Dg3nz5hmCr2IVTcgoV5mUSx3KuQ68GHgpkwffRBOKr0hwrjbQQ+HflAsthHpSX16K9NzxUuM+/Ou//usw37DQfEqJV6k2ZJftHGgX7cs+X8ljXqywGjVqlNFbQt5ePj0WHBdiXDfuP4+bfezh1XBztaGcXjfy4xnnU02qUefsPCkz+zqU0gbuSV7ECCVe8HzZoSxe3LjVNOYr8vnji65/0SmlDdSRXjvqj5Ef9xN5ca6alqsNjOjwTGFkIVfZlbp2ufIuJayUNuRKU0rZlUqT/Y4m396uQ1Ib+EzU+h1NfWNrQoEaV785/LluGmoe3zjcDHTL1/LhTh0KtUq2gbbW+sbPV2Yp12HZsmUZIccDmAcxQgPBWyjTYuMltYGXEGW7MOPBz9C5z0XLVQ719B5gXmYMZ5KPf4HKlaYSYZVsQ3Z9/DpUe3gZvtmiiLrAr5Tr4Gm4hxC3zNPjniTPallSG7JFNsOv1AGmuPnMxVytRkOq0Ybs9lX7OiSJg3KuA23gCxpzgRkhqVcb6LnlnuYzT324l7w+tbh2cCjUkq5DvjYkpSm0zErHS3pHl9IGrlmt39G5eEig5qJSwTA+iPQq8EFlyIWhF4xVcnzbpQeGcHpheFGxBQTFc/PTs0UPF2KD84Rx4zBHjTlSxOObN8eEc1wNK7UNfGCoN/WnHbSHdrMwJw6DR7XbkK/MfNchqQ1/8Rd/YaxIpe5cP64jba0Gf88zqQ3cW1/4whfCnGYYc28gOL03JqkNnm8t3VLawL3N/UG7qGt8z/OZ4Bpgfh24nsSrliHEYM5KcMrFmI9MeUnXIV8bSE9a7p96t+HYY4+1uXPnGs8s6gXra6+9Noz65GsD5/iC7QKE9lTbkq4DXxSS2sCzjGcs7aJ+3FNcO9IwvO7XlOtAW6optmG2fv16qmHUA94Y9zS9nsW2gZXltIU8eA6QcbVHp/K1gecPzyHaRn34As3ngy/HpVw72lMNK6UNfP6Trh11rPUzl/uazyz14t7lHsB43yZdB+ImtSHpOQ0r2lcrk0CtMmmGf32OHD1Vbtw0FM1LycPo0eLDSzgvWQ93lzAeXGxv4WG4HBNOumpYqW2I20Y9MdpNO/DHVu029FZmXNf4OsThXl/awHUinocRrxrs4zzztYHrD0OvD3E9LXXzcHdpg5/HJT73Kdea42oZ5Xgd3KXe1B/D7+HEpR7Z4ZwnHuHE4diNtpKmmkYZXp673AvcE9SJunk49aMu2eGcJx7hGH7CMPInTTWNMigrNm8D9wD3gp/zeyW7npyn3oRj+D2Patbd8y6lDdltow1eZ9rJsZuHe3mVdp2Zl+eu3zPZdaV+1CE7nHTUdeDAgYbLMYafe5I01bLe2kBbqAvG/UF86lLKtSNdNYw6UTfqGBt1pzxcDyce8TH8Hu4ucUmTq31+/Thfact1T1AnL5N6cYxRb+qP4ScsNuJicRh+4pKm0nXPl1+rCdR8bdU5ERABERABERABERCBJiAggdoEF0lVFAEREIH6E1ANREAERKB2BCRQa8daJYmACIiACIiACIiACBRAoE8J1AJ4KIoIiIAIiIAIiIAIiECdCUig1vkCqHgREAERaAECaoIIiIAIVJSABGpFcSozERABERABERABERCBcglIoDpBuSIgAiIgAiIgAiIgAg1BQAK1IS6DKiECIiACrUtALRMBERCBYglIoBZLTPFFQAREQAREQAREQASqSkACtSC8iiQCIiACIiACIiACIlArAhKotSKtckRABERABHoSUIgIiIAI5CAggZoDioJEQAREQAREQAREQATqR0ACtXz2ykEEREAEREAEREAERKCCBCRQKwhTWYmACIiACFSSgPISARHoqwQkUPvqlVe7RUAEREAEREAERKBBCUigVvnCKHsREAEREAEREAEREIHiCEigFsdLsUVABERABBqDgGohAiLQwgQkUFv44qppIlBJAgc6O+3Z8eNtQyplz3z0o8FPWCXLUF7VI/D0cy/ZlNu/a21/fpt98vNfC37CqleichYBERCB0glIoJbOrvyUykEEmoTAaw8+2E2QHu7qMsQpgrWro6NJWtF3q7nqyc025Svftad//lKAsPuN/cFP2De//48hrBH/LFu2zHbs2NGIVVOdREAEqkxAArXKgJW9CDQ7AYToC5/9bGIzdi5cGMRqYoQcJ9566y2bM2eOLV26tMfZ7HMIlP/xP/5Hj3iVDPAyp06dahh1I6xSZVB/2lGp/IrJh17SLy9elZjkmyufNOIkRkg4sXr16sAKXliua5mQNG9wpVjlLUQnRUAEGp6ABGrDXyJVUATqS+D1FSsyFTj5mmvswpdfDobfT+xMi1T3F+oOGzbMDh06ZNlCECE3duxY+8AHPhCyGjFihP3n//yfrVr/KK+jo8Pmzp1rjzzySDD8CLBKlUn9aUel8ismn1X/858y0SddPNp+8t1bguH3E4hU9xfj3nTTTYHX8uXLw7WEZTHpc8WtJ6tc9VGYCIhAfQhIoNaHewGlKooINAYBelC9JsMXLLB+bW3B8Hs4Q/7uL9Q99thjDSG6YcOGTJLDhw/bM888Yx/72McyYYgehnoJwE9P3cK0IKbXLu7pRFAShs2aNSszNLxx48ZMTx9pySe2devW2bRp0ywWkPg/97nPZaLFeVM29URYk9/XvvY18/I4pnwsu27UgwzjvPATVk3zYX3K+OKUi23YiYOC4ScM2/36fpyyjOs5aNCg8IUDDoVwgQmsMNJQAZgQjl8mAiLQdwlIoPbda6+Wi0Ag8MsbbwwLnzakUjndWHzm8yelj8MpKxT67p/TTz/d9uzZYwg+gvAjTgcPHsxhTtuyZYtdcskloeduPIu2NhwVuBMnTgxh9ILedttt1tnZGdK/+OKLYSoB4bNnzw5h/sfLRZB6WLaLKEZ8kR6jbEQt8bZv327U4YEHHggCl/yJgyF6Y/FNfMr7zW9+Y/Q4Eoc6E16Ozf/OD8PCJxY/5TLmm3r++fy50maHUZbnhXvvvfcG8T9z5kw79dRTza9boVzyXRvyr5opYxEQgYYncEzD11AVFAERqCqBV7797YLzZ7ifHlWE6s50L2bBCd+NmF0WggZh8/Of/zzE+NnPfmZjxowJ/qQ/H//4xzNxRo4cGXrsiEuPJr2W9MbNnz/fEIKEI4JvueWWTI8qYUlG7x3pMe/R27p1q61YsSIIMcIRZQhp8jjjjDPsvPPOwxsMMUtvqscLgdGffv36hakL1If6RqdK9j687umC0zLcz3xThGopw/rZZfkQP2KbSsAPt1AuxVwb8pWJgAj0HQISqM15rVVrEagYgVNuuKHgvF578EF7Nt1ryTZTCNWCE74bMVdZiExEIOKOOamI1nejF+Ugjpg7ili66667ghAkAwQvYvN73/te6EklzA3BiJ+ycenRzE5PeCzEOE9PKeGx0TtKzypD28QhTXze/ZTR0dFhHWmjzh5eqjttwtiCk/pqfraZiof+C80gX1lcx1yiOx+XfNem0DopngiIQGsSkEBtzeuqVolAwQQ+dt99Nu7IkbwWzzfNzvjMv/mbvGnjvCkrO70PryPu2tvbs08XdIwIoseUOZAkQPByjB9DiM6bNw9vpsc1HKT/TJgwwR5++OHEHlaE1/r16zPTENJJcv5HXHOC6QC4zKXFzWWIcAQqPbHUPVecQsPuuu7PreuHf53X4vmm2fl+fc6kvGnjvCkrO70fw5x2+bG7vXHJd208j9q6Kk0ERKARCEigNsJVUB1EoMEJtHV0hJX7A9vbQ037tbUZ/vPTwu3ka64JYeX8QQTu27cvzGMsJR9EzoUXXmj0bDK8jlgaMmRIEKM+7J89T9LLQSAjFr/1rW9lhvGZIkCdiMN55sWSnryxXIt4EGdMV/B4CDMXq+SD0VPrUwCoK3Wm7pyrpn3xM/8prNwfe95poRgWSuFf+Zeft3g1fzhZxB+mO8ADQ2zTO5ydPIkLva29XZvsvHQsAiLQdwhIoLbgtVaTRKAaBBClCFJ6RC98+WXDj0gtpSxECwLNxRlDvQsWLDA/RhT6KvokP+XG58iDoXWMvD7zmc+ERTuLFy/OLJ7KJaDIh/rE8ciD/DiHkY4wN86RJm5DdjzmmbJlkoeThvqyoCrOh/O1METpyrs/H3pL2WoK/9hzjwrWUsrPZgIL8imUC/Fi5uRHelxY4ecegBl+mQiIQN8iIIHat663WisCIiACIlA6AaUUARGoEQEJ1BqBVjEiIAIiIAIiIAIiIAKFEZBALYxT68RSS0RABERABERABESgwQlIoDb4BVL1REAEREAEmoOAaikCIlA5AhKolWOpnERABERABERABERABCpAQAK1AhBbJwu1RAREQAREQAREQATqT0ACtf7XQDUQAREQARFodQJqnwiIQFEEJFCLwqXIIiACIiACIiACIiAC1SYggVptwq2Tv1oiAiIgAiIgAiIgAjUhIIFaE8wqRAREQAREQASSCChcBEQgm4AEajYRHYuACIiACIiACIiACNSVgARqXfG3TuFqiQiIgAiIgAiIgAhUioAEaqVIKh8REAEREAERqDwB5SgCfZKABGqfvOxqtAiIgAiIgAiIgAg0LgEJ1Ma9Nq1TM7VEBERABERABERABIogEATqkSNHOrdv324yMdA9oHtA94DuAd0DzXMP6FrpWrXiPYAu/T8AAAD///6D8N8AAAAGSURBVAMAadXdJHObe78AAAAASUVORK5CYII=">
          <a:extLst>
            <a:ext uri="{FF2B5EF4-FFF2-40B4-BE49-F238E27FC236}">
              <a16:creationId xmlns:a16="http://schemas.microsoft.com/office/drawing/2014/main" id="{00000000-0008-0000-0C00-000004340000}"/>
            </a:ext>
          </a:extLst>
        </xdr:cNvPr>
        <xdr:cNvSpPr>
          <a:spLocks noChangeAspect="1" noChangeArrowheads="1"/>
        </xdr:cNvSpPr>
      </xdr:nvSpPr>
      <xdr:spPr bwMode="auto">
        <a:xfrm>
          <a:off x="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13317" name="AutoShape 5" descr="data:image/png;base64,iVBORw0KGgoAAAANSUhEUgAAAqgAAAFcCAYAAAAEU0zOAAAQAElEQVR4Aey9C7RV1Znn+207N0UEIy8fURJOxPgqRbqQkqTj5dB23W58VYgwJJSAIeT6IhBjhuiNyEGtqpARYwIY0x2hRNMGSyKVIEX1SNkcrhlpDVCFxCZKRA8BfIKQQglJpULv38RvO88+e+2z36/zZ/CdOddc8/lba6/13/O1jzH9EwEREAEREAEREAEREIEGIhAE6q9+9asjL7zwgkwMdA/oHtA9ULF7QM9UvVd0D+ge0D1Qyj3w/PPPrw8C9Te/+Y2dccYZMjHQPaB7QPeA7gHdA7oHdA/oHqjrPZBKpdqDQLWEfwoWAREQAREQAREQAREQgVoTkECtNXGVJwIiIAJmYiACIiACIpCHgARqHjg6JQIiIAIiIAIiIAIiUHsCpQvU2tdVJYqACIiACIiACIiACPQBAhKofeAiq4kiIALNRUC1FQEREIG+TkACta/fAWq/CIiACIiACIiACDQYgSoJ1AZrpaojAiIgAiIgAiIgAiLQNAQkUJvmUqmiIiACImBmgiACIiACfYCABGofuMhqogiIgAiIgAiIgAg0E4F6CNSS+Lz11ls2Z84cmzp1arDVq1cn5nP48GFbuHBhiLd06dIQb8eOHTZr1qwQ5nls3LgxnNMfERABERABERABERCBxiHQFAIVwblkyRIbMmSILV++3CZPnmxr1641RGculOvWrbN9+/bZscce2+00x3fddZc98sgjwcaMGdPtvA5EQAREoLkJqPYiIAIi0BoEmkKg7tmzx3bt2mUjR460fv36BRf8W7duxelm9LSuX7/eLr300h4CtVtEHYiACIiACIiACIiACDQkgYYTqLkoIToPHTpkw4YNy3W6Wxi9o/S0nnfeed3COSCP+fPnh2F+pguQL+EyERABERABERABERCBxiHQFAK1UFwM+W/ZssUuueSS0NMapxsxYoQ98MADYWifYX7EKmI2jiO/CIiACLQwATVNBERABJqGQFMI1MGDB4fh+t27d+cFS48owvPee++12bNn2969e+2nP/2p+UIpTzxo0KCQH/NUmd/q4XJFQAREQAREQAREQATqT6ApBKoLyj179gRiPveUOan0mrI6n1X9LHqiVxRDlA4dOtQ+8YlPBLEaEr77Z//+/YaQJT1zWt8NliMCIiACIiACIiACItAABJpCoNKDOnfuXGP4ni2iHnvsMbv22muNYXtn2Nv8VAQsaTHmoY4aNcomTpzoyeWKgAiIQJ8moMaLgAiIQCMRaAqBCjDEqM8hpYeU3lLC6U1l+yjOc+yGqF28eHGm9xQxSjo3pgB4XLkiIAIiIAIiIAIiIAKNQ6BpBGouZMw5ZUupadOm2eDBg3NFUZgIiIAIiIAIiIAIiECTEWhqgeq9pN6b2mTsVV0REAERaA4CqqUIiIAI1JhAUwvUGrNScSIgAiIgAiIgAiIgAjUgULRAffvtt629vd1SqVRRtmjRoho0J7EInRABERABERABERABEWgSAkULVNr1yU9+0g4ePGhHjhwpyH70ox+RTCYCIiACItByBNQgERABEag8gZIEauWroRxFQAREQAREQAREQARE4CiBogXqgAED7O677zbco1n0/vfyyy+3efPm9R6xTjFUrAiIgAiIgAiIgAiIQOMQKFqgxlXfvHmz9e/fv8dc1OHDh9urr74aR5VfBERABESg7xFQi0VABESgJAIlC1QWPX3605+2F198scc81KefftrGjh1ra9asKalSSiQCIiACIiACIiACItB3CZQkUFnJv23bNkOIfuhDH+pBjzDOrVq1yojbI0IzBaiuIiACIiACIiACIiACNSVQkkBlBT+1PO6443Bymp/zuDkjKVAEREAERKDPElDDRUAERCCJQEkCtRDx6cLU4yZVQOEiIAIiIAIiIAIiIAIiEBMoSaCygn/SpElhnmmuxVCEMQf1nHPOKWq1f1yx5vCrliIgAiIgAiIgAiIgApUmUJJApRJsHcU8U4RoKtX9V6VOP/10e/zxx7W1FKBkIiACIiACxRNQChEQgT5NoGSBCjUWQ+3cubPHKv533nnHRo8eTRSZCIiACIiACIiACIiACBRFoCyBWlRJfS+yWiwCIiACIiACIiACIlACgaoJVLaXmjFjhjbsL+GiKIkIiIAIiEA+AjonAiLQ6gSqJlBbHZzaJwIiIAIiIAIiIAIiUB0CJQlUVunzc6apVPfFUanUe8dsL9XZ2VmdWrdArmqCCIiACIiACIiACIhAbgIlCVQWR11xxRW2adOmHgukjhw5EsLYB7W9vT13qQoVAREQAREQgeoQUK4iIAItQKAkgUq7r7nmGnvwwQfxykRABERABERABERABESgYgRKFqi+jdTmzZsrVhll9C4BOSIgAiIgAiIgAiLQhwmULFBhtmTJksT9Tvm1qRUrVhjTAYgrEwEREAEREIF6E1D5ItDqBJ5//nm77LLLbPz48cHlOLvNe/futSlTpvSIQ9ze0mbnVa3jsgQqvaf9+/e3VOq9xVGpVMpYQMVCqmpVWvmKgAiIgAiIgAiIgAh0J4Dw7OjosKuuusrWrl1rp512mn3729+2Q4cOZSLi/853vmNLly61xx57zOhQXLVqlXlafiF0/fr1hpudNpNJDTwlC9RFixbZpz/9aXvxxRfDoihfHIXrP4G6Zs2aGjShrxWh9oqACIiACIiACIhATwKITPahb2trs2OPPdbGjBljb7zxRjeBSvjtt99uQ4cO7ZaBpx03blwIp7MxO204UaM/JQlUGr9t2zZDiOYawieMcyhy4taoLSpGBERABERABEonoJQi0OQE3nzzzdCCE044IbhJf5566qkwvD958mQ78cQT7Utf+lIQrPSmdnV1ZZKh4RCumYAaekoSqGwhRR3Z6xQ3l/k5j5srjsJEQAREQAREQAREQARqS+Ciiy4yhvEZ4qeX9NZbbw09rpdeeqktX748iFfc2taqe2klCdRCxKcLU4/bvVgdVYmAshUBERABERABEejDBN555x3zntTeMDDMf+6552amAUybNi0IV8TrzJkzw/xU4vSWTzXOH1NKpnQBT5o0KUygzbUYijAm155zzjmhcaWUoTQiIAIiIAIi0DgEVJO+QKCQVewMeTfqCvizzz7bTjrpJGOYnsVQGzduNAQo807nzJlj2K5du+zuu+8O81KJQw8qw/zE8WtMG1lkRY9qUwlUGnD55ZeHOagI0VSq+yr+008/3R5//HGbN28eUWUiIAIiIAIiIAIi0NAEEGXNvgIeMXnjjTeGYXrEJeLzuuuuy3Bn0dSHP/xhYyEU5zHi3HHHHSEOApbtqZibirClRzWcqMOfY8opk8VQO3fu7LGKn+5l38i/nPyVtrIElJsIiIAIiIAIVItAs/c+IlBZFNTsK+B9finD9CtXrgyLn9gWlOt+5ZVX4liuOPSgLl68ODPEz0r/ELlOf8oSqHWqs4oVAREQAREQgUYi0Ofrgrhr9t5Hn7fZCivgs29IBCniExGafa5Rj0sWqMwzZY+sVOro8D77osaN5FvIjBkzjHhxuPwiIAIiIAIiIAKtRQCBynu/2XsfC7kqiD16Jxt5BXwh7Wj0OCULVLYkuOGGGzLD+zS0vb3duEHxy5qMgKorAiIgAiIgAiUSaJXeR6Yoelt6Q8F8T+ZpMoeTxUbM10S4YvVeAd9b3ZvhfEkClV5R5p5Onz4900YWRN1zzz129dVXS6RmqMgjAiIgAiLQ1wmo/e8RaOTex1ZaAf8e8eb1lSRQaS7D+9l7nLIwav78+UGk+j6oxK2EvfXWW2F7hKlTpxq2evXqxGwPHz5sCxcuDPGWLl2aiUca0mKsVCPPzEl5REAEREAEREAESibQ7L2P9Ii2ygr4ki9iAyUsSaAiTH/961/bCy+80KMpLlKZAtDjZIkBCM4lS5bYkCFDwtYJbH/A/lw7duzImeO6dets37594VcRPAJ7gTFf5KabbjIXrY888oiflpuXgE6KgAiIgAiIQDKBpN5HRB97brJv6Pbt2xt+/03v4WWYvplXwCdfqeY5U5JAZaP+z33uc8aKsFxNRaSykX9nZ2eu00WH7dmzx9hYduTIkdavXz/DJZOtW7fidDN6Rbmx2NsrXq32zDPPhK0WRowYYYMHD7YzzjjD+LAQv1sGOhABERABERCBWhFokXIQovl6H5mryXu3GfbfzL4kiFb0TqwpsuPouPIEShKoVION+lesWIE3p3GeearslZozQhGBiEgmIA8bNqzXVPSK0tN63nnnZeLSA0uPKuG6wTJY5BEBERABERCBihFAyNFBhHnvI3ujvvzyy+abxeeKw3sZAUg6rN77b1YMSANldLiry7o6OuzZ8ePtmY9+NNgLn/2sEd5A1exWlaIFKqv0uXlwu+WU52DNmjWWvQ1Vnugln2LIf8uWLXbJJZeEntaSM1LCYggorgiIgAiIgAjkJHDWWWfZsmXLwghmzggKrDqBA52dQZDuXLjQ8CNKsdcefDAIVtyqV6KEAooWqCWUUXYShuT5hrV79+68eXlP67333muzZ8829mX76U9/ag888ECYv0ovKj2xeTPRSREQAREQARFoCAKqhAiUT4Be06RcDqd7VhGuuElx6hVekkD9yU9+YiyUSqVSlkr1bldccUVZ7Rs0aFBY8MRcVDLyuafMRaXXdNasWcYK/TFjxhhD/BgLoZgT84lPfCKI1VNPPdUQp/v37zeELPNPmQ+D+CVPmQiIgAiIgAiIgAi0EgGG8b09A9vb7cy/+Ru78OWXg9uvrS2cQpwiUsNBA/0pWqCyQKoz3V185MiRzCb9hfjZJ7XUdiMi586da1vSw/dsEcVq/GuvvdZY8OR59jY/deLEiTZq1ChjGyx6V5mPirD19HKrQ0C5ioAIiIAIiIAI1IcAQ/pe8kkzZtjJ11xj/dragotY9XNxPA+rt1u0QK1XhRGjDNXTO4rRW0pd6E1l+J/zHLshapl0jRj1MPykxRYsWKB5qg5GrgiIgAiIQLMRUH1rRIAexq6O5lpg5Giou/sRp+7HRajiNqo1jUDNBZChelb88fNiCNJccRQmAiIgAiIgAiIgAqUQoGeRVe8MgeNH8GGvPVj/BUbUA6NeXWkBjTGkz5zTDamUYXGbiZd03IhitakFKqKUXlLvTY3By98EBFRFERABERABEWhgAoi9pOohDhGuuElxygknXwxhifjEqA+G+EQ4YxxTDwzhTPxc5SJeOU+e5PX6ive2CpVAzUVMYSIgAiIgAiIgAhUl0EiZuSBCSCGoMMQS4Y1Uz+y6UEcPG1iFBUa0H0M0IhgxGGFJAhTxiXm9enP/aNgwO6ZfvxCNsmgT/He+u+VUOJH+E89HTR82xP+m7kFtCIKqhAiIgAiIgAiIQE4CiKlYECGSMEQZQgw3Z8IGCKTuXo1SFhjRTvKgjYhPjDbDIxagiEYEI0Z8zMvtzaXnE/HM/NLhCxaE1fnnr19v444cCTZ21y47GODO9AAAEABJREFUb926sDAqV16kJ36uc/UOk0Ct9xVQ+QkEFCwCIiACItDsBBBkSW1AwCHKcJPi1DM8rhcCMK4Lws6P/+3tt62ro8MQmrQ3FqAcE047McRnnK/nkculDAwBivjE6OlEULoAvfDll41jwtvSdaCexI/z45g4pMfPOfLlmPQeRngjWUUFKr8YlUod3Rd1+PDh9uqrrzZSW1UXERABERABEWhIAvywzJQpU2z8+PHBnnrqqR71jONcdtllxs+IeiTie1ryIa6f6+HWKABh5kUhghBRCCJcBBLnEGsIN/yVNvKODXHoRq8mhrCMjTq7vW/gwEyVSJc5SHvi43/du9doA/kRTpnpKL3+hwEGG8QihpDEEKCwwjhGfGK5BGivBaUjUA7pycvz5jh9qmH/lyRQ305/W/jUpz5lmzdvzjQMP3uMvvLKK8a+qGyUf+utt2bOyyMCIiACIiACItCTAD8ic+edd9q5555r7Exz8cUX23333Rd+DdFjE+c73/mO8W5lL3D2JF+1alU4jVBdtGiRzZw5M6RfuXJlQ/y0KGItVDD9J98Q+f5//EcjrttrDz5obl3pXsHYXDzSMxkbvZYYQ+duHMcWx/d8EJaxebm4vz9wIF3zo/+JTxjik/rEC4yOxuj5F1GIISoRnxgCEXORmC1AEatYz9z6XkhRApUeUXpG+RWpAwcO2Jlnnpkh9o/pG+wzn/mMfehDHwphF1xwge3cuVO9qIGG/lSYgLITAREQgZYhgPh84403jPcrjRo3bpzRERT3grLf9+23355TeG7cuNEQrBMmTCB5w9jhrq5MXRBpmYO0B+GWdsL/3+7ebbnEI6IwFo/4EYmYi1l3KQsLGVbhD3lTHwQv9aBcL4a2DV+wwDDEJ6IzFqD0GLelhTaG+MQ8rdxkAkUJVMQnonPTpk02cODATK58kLZt22bTp0/PhCFiOTjllFPChw5xy7FMBERABERABETgPQIIUd6jbW1t7wXm8Pkw/uTJk+3EE0+0L33pSyEW7+XXX3/dCGeYv7wh/pBlRf4MbG/P5BMLOgKzjwmrtPVrawuLg9ylPm6ISgxRGRti0g2xOeLee+39J5+cs2r90vkTh/iIT4z8Cc+ZQIFFEShKoHrO3nP6wgsvhCCGIvAgYHGxgwcPBmGKy4cnPsd5mQiIgAiIgAiIQOEELrroojCEzxA/Pa5Mo6P3lRzOO+88W7t2rXGO43Xr1uHUzehxLHSI/N8NGGAIOzeEo1ssHvEjBjGEYWz0WmL0XLpxHFscnzwwRGVsXi4u9Rn2xS/av/9f/yv0jnIMUAQodSFvDyNcVlkCJQlUhhLuv/9++/SnP22pVMr4ILhI9eo99NBDds4554RhBw+TKwK1IKAyREAERKAZCXR1dRVU7aFDh4b5qohUF6ixv6BMqhAJUcr8TIbBsbe3bMmUwrmkIfJPpju0conHfAISYRgbohHLFFhBD/kiYqkj4hdhynEFi1BWOQgckyOsoCB6ROkZZUFUZ2dnDyE6b948wwrKTJFEQAREQAREoI8S+MhHPmKnnXZaWLcBgg0bNoRjwu+++25jyH779u2GH0GKIUgZ5mdu6rhx781ZLXS6AOWUYDmTID67OjoMUbpz4ULjOI6Yet/74sOMH+GH6MsEyCMCEYGSBWqUR04vW04x4VtzT3PiUaAIiIAIiIAIBAKIzBtuuMGefvppYw4pLseEE4HV/WeccYYhRC+99FLDEKh33HGHEYeh/7Fjx9r1118f7KqrrjLCSFstQ4S6KHVhGpeF+By+YIHR2/inv/yl4afHkzjxOQ8jXCYCMYGSBSrCEwGaSqXCXFOOyZitLlKplLH9BT2s9LQSLhOBhiCgSoiACIhAAxI466yz7IknnghzTHE5Zvuol19+2a677rpQY0Qn21Bh2VtJscKfcGzatGkhfjX+xMI0V29pLD4ZBucYw09vqYbIq3FVWjPPkgQqqw3ZUor92Bjif/zxx8O3tk996lOBEmErVqwIfv0RAREQAREQAREongAiddmyZTm3lio+t/JS5OstJWd6SOktxRCjhMlEoBwCJQlUVubTe8pQBIWPHj3ajj/++GCadwoRmQiIgAiIQK0IMO+SeZq8kzC2Y8pVNnM4OY89/PDDIQpxOXYjH/ILJ/v4H+8t3ZAeFd2ZY24pPaMIU3pFEaUc93Fkan4FCZQkUPm1qF//+tfdqsGK/UmTJnUL04EINBcB1VYERKDZCLBgqLdfYaJNCNJx48aFIXR+qYktmVyInnTSSWF7JobHs4fOSdvXjI3w4xX32e0fvmCBMVyv3tJsMjquJIGSBGolK6C8REAEREAERKBUAghUFgwxqkce49IilGloLj4Jw5iXyRxO/LKeBOLeUsQpIjWORe/o8LQw9d7Sohc3xZnJLwIFEChZoP74xz82fi0qlUqFvVDZMPiKK64I/lTqaBgPDF88VUBdFEUEREAEREAEiiKAEEWQtrW15U1HPIbvGcpnlXxHR0dmbmf8K0xMA8ibUYudRJgiSHOtxKepCFP2I1VvKTRktSRQkkBlzuk777xjLIbKZ1rFX8tLqbKqTEDZi4AINDEBNrdn+J5hfLZk+vKXv2yskqdXlTBs5syZ9uSTTxrzUpu4qb1WHVEaL3rK11uKMOVXlXrNVBFEoMIEShKoFa6DshMBERABERCBsggU+itMFDJu3Dijk+XNN9/kMGNjxoyx/v37Z45bzRML06RFT/XpLW010mpPJQhIoFaCovIQAREQARGoCwF+bam3X2FieP8b3/hG6DGlkohZhOgJJ5zAYcY2btwY/NnhIbBOf1xUPjt+fPilJobiGZInvJAqES/uLUWYxun6tbXZ8AVHN9RXb2lMRv56E5BArfcVUPktQUCNEAERqA8BfkmJX11iXqnPL+WYcGrErzAxvD99+nRj3ilxli9fbmyJyD6jzDklDIvDSVtvO9DZGUQpohI/YhNjSB7BiptUR+K5MCU9x3HcWJi2dXQYx/F5+UWg3gQkUOt9BVS+CIiACIhAWQQQmvz6EvNIcTlmfmn8K0yIVJ+DSjzmnlJo/AtMcTjn6m2I0KQ6IDhzCU8XpfS0cj5OjwiNe0sRpvH5BvWrWn2UQNECldWS7e3tYbX+jBkzbNGiRcGvFft99A5Ss0VABESgAQkgUhvlV5hKwcMwvqcb2N5uPjcUF6HJuVikIkx721CfIfw29ZaCTtYEBIoWqHzDnDBhgrF6n435t23bFvz83Olf/dVfNUGTVUURqDEBFScCIiACRRJgSN+TnJTuDGIlPcIUF5Hq595YuTIzDcDD3FVvqZOQ24wEihaoNJJfjcI95ZRT7OMf/zhewz9w4MDg1x8REAEREAEREIHSCdA76qkRpe7H7dfWhhPsD4cPB9f/cA5h6hvqc+znWtFVm1qXQNEC9YILLrCf/exngQj7oV533XXBv2nTJhswYEDw648IiIAIiIAIiEDpBBjW99Rxbyph2ceEIWLpWfVhfMJkItDMBIoWqB/60Ifsrrvu6tHmyy+/PKyK7HFCASIgAnkI6JQIiIAImNFjyqp85pKyOCoWocxH5RxxOP/6ihUZZANGjTJ6SxGniNTMCXlEoMkJFC1Q4/Zu3rw5bGqcSh39adNU6qirBVMxJflFQAREQARE4CgBRCbiE6GJIUZZ3MSqe4TozoULjfNHYx/9SxrOESf7/Oh//uejkfS3JwGFNDWBkgUqq/c//elP24svvmgsmIqN/ej4Kbk1a9Y0NRxVXgREQAREoHkJIOxcBCLuMIQe4bVoFeXQ8+l1cCGKKEVoYtliNK7X+08+2VLve18clPH3a2uz89evzxzLIwKtRqAkgcpWU6zeR4gy5J8NhTDOrVq1yoibfV7HIiACBRFQpCYgEG/0jj9XlQlnI3js4YcfzkTBTxhGnMwJecomgPBDkLoIRCxiCEYEIm7ZhbybAflSHkIUI38Xowhir8O70XM6CM6B7e3hV50Qngzbf/zVV+1Pf/nLEMY5EhKPRVDMNfUwwmUi0GoEShKoBw8eDByOO+644Ob64+c8bq44ChMBERCBZiaAwHzuuefsscceszvvvNOefPJJe+qpp7o1iTjjxo0ztui7+OKLbe3atcZPb3o8wmfOnGl8qWdz+W6JdVAyAURiUmIEJaIRNylOUjhpELfZQpTyyBNDrCalR2BiwxcsMMzFKIITf1tHh8XCk7iEcQ7RSjyOk/JXeKEEFK/RCZQkUAsRny5MPW6jg1D9REAERKBYAjt37rQTTzzR+FnNs88+20466STr6urqls20adPMf7UoPkEY5+Iw+StDgF5LzwmxxwIihB0ugo9zh7u6DDGJP5dxHkOIYgjQcnpFKZs6uCEyMeqXq3yFiUBfJ1CSQGU7KTbpZ57pq+khiGyIhHGO/VKJm31exyIgAuUTUA71JXDo0CF74403MgI1qTb0lk6ZMsUYxqeXtCPdQzZ06FAj/Zw5c0L48uXLwy4o/PpRUj7VCo/rRx29Zze7PKYgcB6jV9jPJ4X7+Xq4Bzo7M8Xm2+Te4yFE8WcLUZ8igJDlfCbTHB6ELz2iWNzbiR8hygp74uRIqiAREIEcBEoSqOTDtlI8bBGiqdTR1fup1FH39NNPN35Zat68eUStiL311lvGw3zq1KmGrV69Ome+O3bssFmzZoU4cbzscM5t3LgxZx4KFAEREIFKEUCMrly5Mgzx87z88pe/bAzl0+u6ePHiEM4Q/x133NFjekCl6pCUDyKZqQnnnntuqAdTEO67774wBSFOgyAdN25cJo5PU0gKj9PWw4/g9HIRhu7H7dfWhhPsd6+9Zt4rSg9poUKUXs/h6SF6ekURoPHQe1v6CwjnQwH606wEVO8GIFCyQKXuLIZiiCtewY//nXfeMTbxJ04l7PDhw7ZkyRIbMmSI0dMwefLkMI8L0RnnT7x169bZ1772tRDvzDPPDA9UxC3xeCGwh+sjjzxi2JgxYwiWiYAIiEDJBOhFRegVksG4tMjj+fjmm292i86zqH///j2mB3SLVIUD6k392RqQ7KkfC1vpVeXYjakITEnwY3eTwv18vdxYIGb3fMbH2b/ClF1fxCwCd3hajMZCFD9ClHNxWdnpdSwCIlA6gbIEaunFFpdyz549tmvXLhs5cqT169cvuOSwdetWnIxxbvbs2TZ48OAwfLZv374gahGmmUjyiEBfIKA2Vp0AzxWEJQIPofeLX/wi7FpCGMPkDIXjfuMb3wg9plSoq6sr7B19wgknGL2PnCccwYpwbWtr47BmhhBFkPZWLvFyTVNICq9ZAxIKOj79RcBPMR+VRU2H0+wZwo83ufc4CNGB766gzxaj9JIiRjnv8eWKgAhUn0BTCFR6QHkBDBs2rFciDNszfI9QJfIXvvCFIGrxk8f8+fPD8D/TBciXcJkIiIAIlELgyiuvDHNQGdVhiP6qq64yn0fKgikWTk2fPt060sO+CFZGgJj6RBzSsoM1LDkAABAASURBVPqfcNIyzJ+rl7KUelU6TdI0haTwSpdfTH4I0UP/+39nknCMSPX5pAc6OzPn6An14Xn8CFFMYjSDSJ4cBBRUGwJVE6h8K58xY4axYKo2TTlaCr0XDN/zImBKwC233GJMBRgxYoQ98MADYWifYX7EKvGOptJfERABESieAL2oPo+U7aIY8ubZgvC88cYbDQGH+RxU4rgIzZW2+BpUJkVXunex0JzGpXsn6e2l1zdOkxQex6mWHxFK7ygiFHtz1aq8RfVrO7rJvYRoXkw6KQJ1JVA1gVrJVjFkz8N89+7dBWfLcD9TAnhZZPeUDho0KGwLwxQA5q0WnKkiikBLEFAjqkmAZxWi1YVoNcsqN++PfOQjdtpppxlrCchrw4YN4Zhwph/Qu4ubNE0hKZy8amGxMN25cKFxHJf7R+lRN4b7XYgiTIcvWGBs9eRhcXz5RUAEGodASQKVXtHhw4dbKnV01X4q1dNl/9POzs6KtNQFJXNRydDnniJA6R1l1T6r+vEvW7aMKMGIz8sCgRsC3v2zf//+MEeV9AjZd4PliIAIiECfIsDz8YYbbgg/EoAYZWcWjgkHRG/TFJKmL5C2WoYI7eroMHpKMYRpXFYsQsfu2mWjOjvt/PXrzYfy29Jp4/jyi0BFCSizihEoSaCyev+KK66wTZs2Gav2cxkb9be3t1ekogjMuXPn2pYtW8L8UYbPrr32WmPY3gtgfirHiE7moGLEv+2220I8BCxhGPNQR40aZRMnTvTkckVABESgTxJgPuwTTzxhTD/A5ZiRJ56zvU1TSJq+UA2QsTBFlHIcl9MvPWzvvaNtaRHKcXxefhEQgeYiUJJApYnXXHONPfjgg3hrYohPn0PK3FHmmlIwval82+c8x4RzHiO+hyNGCXPzRVSkkYmACGQIyCMCYQpUo0xT6EqLTXpKMYRp9uVxUXrhyy9bWzpu9nkdi4AINCeBkgWq73O6efPmurWcuaV862dhAr2sdauIChYBERABEagYAXpHEaYbUqnwc6Qcx5nTO4owZdgeUcpxfF5+EWhMAqpVMQSKFqiLFi0K+/ghTNk834VqdqEDBgywFStWGNMBss9V6hhRyrd8ek0rlafyEQEREAERqA+B1x580OItobJrgShlPql6S7PJ6FgEWo9A0QKVPfxef/11u/nmm8Miqfb29rA5deuhUYtEQASyCehYBCpNgN7RrvTQPL2liFNEalwGvaMIU+8tHZh+58Tn5RcBEWhNAkULVDDQO9rZ2RkWSCFUWbGfSqVszZo1nJaJgAiIQJ8m4KLr2fHjM6vNEV+E92kwUeNhAZOkuaUIU37FSb2lETR5W5mA2pZFoCSBGudx+eWXB6HKSv5Vq1aFXlW2oGIrqjie/CIgAiLQFwgcSH95d9GFHyGG0TOIYMXtCxxytREOXeneUvhg2SwQpd5bijA9+ZprcmWjMBEQgT5AoGyBGjNasWJFEKuPP/64nX766UGsMmc1jiO/CIhAixJQswKBZ9O9psGT4w8CbWeODeVzRG2pINrtwjRX+xGm6i1tqUuuxohA2QQqKlC9Niyc4qfw6FUlrH///saiKvx93R5++GFjQ2xszpw54QcDspk8//zzdtlll4V4U6ZMsb1792ai3H333SGcfDKB8oiACDQEAYasvSLMlXTRhYsI4xxiDZGGv5GNeiIqEdz0dmK0j/BC6k080pMOy24zPOgtpacUU29pIVQVp68S6IvtropAjUGyqAqximiNw/uin58MfPTRR+3+++8P9tJLL9kPfvCDbigQo0yV+Nu//dsQ5+2337Z169YFIYugPeGEE8IuCt0S6UAERKAhCDCk7xU5acYMQ3QhxHARqX4ujudhjeRSPxeV+A93dYWfEWVIHsGKm1Rf4rowRZRyHMeFhwvTtvRwP8fxeflFQAREAAJVF6gUIjtKoCv9kGeBGb++wm9dx7+BfTSGGeduv/32sFG2h+HyYwRsqTVu3DgOZSLQZAT6RnVjMYYojVvdTEIMERrXPfbTxlzC00WpC9s4DW0fvmCB0VOKIUzj8/KLgAiIQDaBighUhu8Zxk+lUmHeaSp11NViqe64d+7caSeeeGIP8dk9lhnD90wBuP76623s2LHGDxFkx9GxCIhA4xFgWN9rdaCz073BjY9/f+CAIQIZMscQd/RKuhEXQwxiIYMa/aE+XhTtoecXUYmL0OQcdXKRSt3ZIsqPOe9GfBemiFKO/ZxcERCBChFo0WzKFqgMQbPV1MqVK405p7EhyKq5UX+LXpMgSPmFLKYCPP3008a801Ztq9olAq1E4PhohAOhh+BEzCHiXl+xItNUBCoClPPYzoULwwb1pMEQrxi9kRgCENeNcxhxMfLHyAsjb4yysUzBBXhI59HyTVN4I/3Mpz7U3eO766IUYYsw9XC5IiACIlAogbIF6sGDB2348OFGj1+hhfbleG+88UaYT1oIA58GUEyaQvJVHBFoMAItUx2G9d83cGBoD8IQ8egiLhZ+IUKRf8jPjbwwxCiGSMQoD0O8YpSNIXAx/BjnMOK6ucClDK8a7XE/btwD+ofDhwnKGOcQpr6hPseZk/KIgAiIQJEEyhaobNJPmQhVXFkygXHp3hV6nFkI9atf/cpYJEXYoUOHjAVQ2JYtW+wb3/hGyIRwxGkh0wJCAv0RARGoG4HXHnzQEH30jiZV4o+GDbOzv/994+c6MYbNseELFoQFVQhCjKF1DJGHJeVXbDjiE0PcYtTZzQVunCdx8h1zjvrSBvWWQkMmAo1GoHnrU7ZAZdHPpEmT7NZbb21eCjWq+UUXXRTmlDK3FGN+KWFe/JgxY2zUqFHGSn16pCdPnhzmrH7pS18KURjqJx27Iixfvtyyt6AKkfRHBESgpgQQfAhTeiLxe+H0pB571lnhsF9bmyFCx+7aZSdOmWID29uDnXzNNUGYtnV0GCLPDfGKIfoweiVx3TiHeXzyxjw/z59ysVCJEv7QJgQs7epK1zGepjBg1CijXtSBckvIXklEQAREIJFA0QKVHsD29MM1lTq6ECqVStkVV1xhDz30ULcFUqlUKgz96xelurNnhT7zSzH8nGWRGe6VV16Jk5mDShxW7rOCnxPEJ8yNeb+s+uecTARalUCjtgvRhjBlyDzuaUQQIhb/w/79NuYXvwgiDmHZlhZ45bSFfN0Gpp/BGMIQI28MsYghXjHKxRCSGH6Mcxhx3agzeZ2Q7nA4pl+/UFXaiEiljfSwxu0c/c//HOLojwiIgAhUg0DRApUe087OTosXQyX5tUiqsEtGL2osRAtLpVgi0PwEGBVgtADDn6tFvqtFdpw4nOkxTInJlb7SYYi2rrTYRLTFgo1yEHkIQMQix41mSQIXYUqdEavnPPaYnbdunRE3V/0JR9zmOqcwERCBpiLQ0JUtWqDSGnpR1TMKCZkIiECpBBCYzz33nD2WFkR33nmnPfnkk8aPWcT5+TGjBjNnzjR2teCX1gjv7Ucv4nwq5XdhSm9inCfClB5KRF4c3qx+emcRobQLP+1AmHKMAPcwwmUiIAIiUA0CJQlUKvKZz3wmDOmz/6kPURMua30CCAt6s7CknitERK6fa43DOc9x6xNTC3MRYITFFwCeffbZdtJJJ1lXV1e3qIwu5NoHmHiM5gwdOtR8twvy65a4ggcIU1bBZwtThBqCrVWEaYwMQUq7EKqI71ZtZ9xm+UVABBqHQEkClRdD57vD/K+//rqxD2oqpTmnjXNZq1eTQnqu2KUg18+1Et6RHhq96qqrbO3atcYvaX37298ueNut6rVKOdeaAMPxhexQQTy+BPFliIWB/HTyWWedZYhRF7fVrPuBzk5jKD9bmCLeEG4Y/mrWQXmLgAiIQD0I1LvMkgRqXOlYrDL8xsr0VCpl7e3txlSAOK78zU+gq6vLuOYszkrqueIcC7p8cZe3GoHKPdHW1hZ+TYtdCxApiBCPI1cEYgLcQ8zP9iH+O+64o8c0gDh+pfzMM2UBFIbf80WMapjbacgVAREQgeoRKFugxlXjV6Po2WDR1D333GOf/OQnTXNVY0LN7+f6FtJz5dMA2BaLLy0M07755psBANtoBU8d/3j96Jmjhy6XSI7jxAt4mJbA9ATS4nJcx6Y0ddHFfEHhCw1TiviSRKN7T0us4gwx2pXu5afX9EC699RTx8K0LX3ew+WKgAiIgAhUh0DFBCo9Y+3pXtNU6uj2Uwz7/+QnPzFEa3WqrlwbmQCClF6vRvy51kKmKRAHvrQhXpxDL3BHWqBomgJ0Sjd6RhGcLjJ/8YtfhBEXwmCP+MflSwIuJfEFhz2A6YEfN25ciM/1iH/0gnilWCxMs4fzhy9YYJp/WQpVpREBEWhZAjVoWFkCdc2aNWGhVCqVCgsc6DWl9xTr7OwMQ8E1aEPTF+EvR4YT6bnB2HuQ8EZsnIuKQurm0wBI89vf/tYQGAiNQtJWK05XAdMUkhbnIIj4MoZIyhZZ1apvUr706iLkMPy54iHwOI/FcfAThuHPlbbaYez7S288P0jB0D2in/mllMuCKRZOEYdV/tSTOHxZ4Npg9MzTQ4/hJ4y0xVpX+gsHn7lsYTow/YVbwrRYmoovAiIgApUhUJJAZdh++PDhhiDlJ04RpAiP0aNHV6ZWfSiXA2kh7y9H/IhSjF9vQbDiNhKOcQk9VwxzM9yNIMKf6+daR40aFb7IdKUFIkPqGzdutHPPPdeYs1rLNhYyTYH6MfSPMIoX57i4rvc0BTiXukUTaZkvTu82ht97KWt5HRD4Pr+Unmp63eGOIL3xxhvDfZErjteRec6kw/B7eIGuHYg+e3EahvNZ/IThj8/JLwIiIAIiUBsCJQlUhu15ySNQ6elIpY4O69OjWptqt04piNCk1iBU6dXBTYpT63B6qeitotcKw08Y9WB+IEO09IIh4BB39I7RS8bPtSJEER4IvksvvdToVb3uuutI2nAWCyN67ei9q4eISwLD5w+u1JOeRj6HXWnhH8fnuiD6CGtra8v0XpOWHRTo3eaasOgtOy1p6mG0B9FK3atVPp8nPncYfi8HMcpG9fSaDkz3nnq4XBEQAREQgWIIVCZuSQLVi6bHlJ5TelAxthZKpY6K1fb0A56hUI8rtycBhvE9lBeivxxxeVlyjhcoIhV/oxi9VfRaYfipF9eeHlTEKccII85jCA6EB+EID8KwlStXhl4ywmttiGN66wopF9GN+HYRxz3vPamFpK90HOpN/V2gFpL/hg0bQu81YpbRD9KTj6dFtLq/VV0+S3zmGLE4kO499XbyWRv+7jzTk6+5xoPlioAIiIAI1JFAWQI1u94rVqwwhCo2YcIE++M//mOt4s+GFB3HL8mTZswwXo68LHERqR41judhjeYiVBGljVavXPUZV8A0BYbBvccUMYoobUv3QiLwvLcSgVevaQq52pUURjv4lSZ6rekx5bNJXHq3MfYy5rhVDWHq80yzp8wMX5B7AVSrslC7REA8sbW9AAAQAElEQVQERKBZCFRMoM5IC6xU6mjvaSqVCu2nV4bpAOFAf3oQ4MXpgYhS9+MiVHGxf3v7bWsGkUpdm8HoxWVqAlMUMPyEUXd6SukxTVqcg8BrlGkK2b2g1D/bmA+8aNEiu/jii82/QNAGeq/pxWa+J4KbXtXstK1w7MJ058KF3ZojYdoNhw5EQAREoFYECi6nJIHK0H17egg/lUplVvFPmjTJ6Dl14xdfCq5FH404MM3Qm54tQOPjf927154dPz78og1DlLx04/Oeh9zCCdDji0DD8JMynqbAlASmJnAec3FHPMQsYRhCD8FHeK2MuiGiXaDGWzQhSJlqQQ8wOw50dHQYAtzbmF3HdevWhSDvVQ0HLfCHz8iG9PMpW5jyxY85pm1pLvhboKlqggiIgAi0JIGSBCor91ml7WIU9/LLL29JQNVs1PHpoWbPH+HJ8CO9qrxcX1+xwk9lXM4RZ2e6N8gFK/PpPK1EawZVSR5EXCxES8qkRono4WUOKkP0LOCKt2jyXmDEJ8P3DO+zYA1jSymG/PFjjz76qCFiay2yq4WJzwCfCT4jcRmI0fPXrw/7meKPzxXtVwIREAEREIGqEyhJoDJs/yd/8idVr1yrF8Cwvr8sEZ8ITX+58qL19sc9rR6GSxoM0UpaF634CYvzIL6sdQjQi5qrhzfuBUZs08sbGyI87gF+4oknzBe2NTMdPgfc/xh+bwufLx/OT/oceVy5IiACIiAC9SUQl16SQN28ebPRS5NKvTfEn0r19A8fPlyLpGLaWX5eniyGws06FQ4Jp9cHG3fkSOj9IT7CNully8sZcYpI5WWN4MU4JjxkrD8tSwABijBt5gZyD3elh+Cz71/Cs9tFGHG5x7O/kLkwZTg/O52ORUAEREAEGptASQL1lFNOCdsDjUsPUTPczxB/LtMiqd4vPkITATp8wQLDTwqEKcfMlfMwD0ecIlJJw3lc4sbxiOvGCxxDnCJSmZfHyxw/YdkvdU8nVwTqQYD7kfuTIXr83LsY9yqCFZd6EebClLiEufF54AtdfYSp10KuCIiACIhAOQRKEqgM8SM+faN+9ZSWcwnMEKS8TBGbvFgRnhz3livpEKbEjdMiYBGynMuVBy93XvSIVF76CAJcjgnPlaa3MPJEMJAP+WHkR3hvaXVeBJwA94/7s13uJcToi1/8YlgwiD+Ow/1e6GcnTie/CIiACIhA4xHoIVCLqaJv1P/000+HlcKpVMr0a1LFEKx8XEQr4hSRimjlhY2fXiVe4LlK5MVPbxXiFFFZbC8raRGkCAb85IeRH4IDN1e5ChOBmAD3nh9zr3Lf+v3Lfc057qs93/oW3oxxjnsdw585IY8IiIAIiEDTEihLoHqrvUeVYX4WaaRSKWPvRT9fCfett96yOXPm2NSpU4OtXr06Z7Y7duywWbNmhTjEjePhJwwjL/LMmUkLBfLCRrB6LysvfIyXP+EIgVzNRQggLBENiEwEKC7HiNA4DeHxcewnH4QrbhzeiH7qqF7g+l2Z+L7K98MVXkPubb54cT8n3ccet0FcVUMEREAERKBAAhURqHFZK1Yc/TUpwio19H/48GFbsmSJDRkyxJYvX25srbN27VpDjFKOG/HYWudrX/taiHfmmWcaK5gRovziD5uS33TTTbZ06dKQ5JFHHgluX/rDSx1DnCJS6XXiBY+fsKQXPeINAYFofXb8ePNe1p997GMZfKQlH8+PcjhJ2p0Lu2+UTngjGW1DhFNP/NQZ8/biNlJ9W7Eu8PZ2cS+6H9fvJfyp973PXJjyxYswmQiIgAiIQGsRKE6gFtD2GTNmWCqVsm3bttnOnTuN3tUCkuWNsmfPHtu1a5eNHDnS+vXrF1wSbN26FSdjnJs9e7YNHjzYDh06ZPv27Quili15nnnmmbCwa8SIEeH8GWecYdu3bzfEayaDPurh5Y8gQFye/+5ekS4yCU/CgqD4zYsvZk7n6/VC9GUiNqAH0Z1ULdqJcMVNiqPwwgjAkHuBnmoM7nwx4AtPnANxko6P/+QnTcI0piO/CIiACLQegYoI1FdffdXoLU2lUua/KLViRc+N5kvFh4hEcA4bNqzXLOgpZQgfoUrkL3zhCzjdxGoI0J9EAghWDHGKaPWFW/gJo6c0V2LOxeHk4ce/3b07/BrWs+neV6YJYAgUeibdECUYIgbztNV2qYuXQdtopwt0bwP12dngvcC0gXrCFc4IP4z2Ec75WhhlcR25rl4X6oMIpT74YYkRj/jZ9aLOpOccecQ/XOHXJDtNsx+r/iIgAiIgAu8RKEug+n6op59+uj3++OPGHNR6/6IUPwHJ0D1TAZgScMstt9hLL730XovlK4kAogABinjzXlbcY886K5MfYiNzkPbEx0d+/3vjGEN4YAgUhIgbwgVDxGAuaPBjnMM8PsIFIy+MvDFEDZauQkH/SeMRm7kXmHbACa74YYDBBm643s5yXfLFyJNrwDWhDL9m+AnzulCf3sr8o/QX0GPSIyTEI2/Sx+0hHOMexJWJgAiIgAi0LoGSBKr3mN58883GTym+8847Nnr06KpRYsieYfrd6V64QgthuJ8pAfS8Uj/EKkP+HBeah+IlE0Cw0tt4wlVXZSIhKBAsiAtES9zrlYlUpIe83BA5GGVgiB+McjFEEYaowRBLGH6Mcxhx3agn+Xu1Tr7mGvcGl3YGTxP8oW1J1aSNsMJNipMdTlwM1nCCGWXETAkjX+JwbbLzyD6GJ/cNnJlHitjkiw699GN37bLz1q0L265lp+OYtMTFLxMBERABEWhtAiUJ1FdeecX27t1rGzZssOOOOy7MOU2lqvdLUoMGDTIEKnNRuRw+9xQBykIpVu2zQh//smXLiBKM+KRD4J566qlhXur+/fvDvFPmnzIPlXMhsv6URAChgXAgMWIGwYIY3JkeDj/Q2UlwMIbMERcYogRDoJDeDeGCkR8WElbgD/XCqA+GmHKjnnERnE86/t1rr4X9NxFpbrQ3NoQc5vnjkmds1AWLyynXTx08DxjCF+a4zpIys9tLGEY9qTdG2zakP89cR4y8SUcc2uHlJLmUh3FducbUgeuOCKVO+Alr6+gw4lBfzws/50mHn3Dy4pi0HkZ4nzI1VgREQAT6GIGSBKrvf8qQfj6r1CIpROTcuXNty5YtYfsoVuNfe+21xoInv17MT+UY0cocVIz4t912W4g3ceJEGzVqlM2fP9+Yn0qPKsLW08stjUC/tjZDbODmyoFwBAfuwPZ2w06+5pogTNrSAoW0bsTDLnz55fCzri5o/JhzmMdHtGCeH3ljlIXlqk9vYYix1x580BBtXen6xb3Afzh8OIQj0tyIGxtCDiMfNwRfbIg+DBHoxnFscXzPB5c6ucXlvvUP/5BpWr5pCnv/7u+M9ORP2V4meVNvjLZlMkvwwBeDPdeAa8K1ia8ZYVxj4nBdErLqEUy+pIvz47hHRAWIgAiIgAi0LIGSBGoJNMpOgvh84IEHjPmlGHNNyZTeVHpJOc8x4ZzHiO/hnEOYEo4tWLAg7AhAuKw8AogPxARCBT+5ITI4Rlx6GOHFGvm4kQ+G4MEQLRhCCKMOGGVi444cMQw/xjmMuG7U8YRJk+zfDRgQqoYwRawh3AoVayFhmX8oNzZEottrDz5obtTJjXq60bvrVYCN+3Hhh4v9/sABIz15c9ybkRbmcMLgFzOFI9eAMonXW346LwIiIAIiIAKFEChaoDL/tL293XALKYA4/LoUad5++20OK2as7mef02nTpoWtoyqWsTIqmgBCpq2jw2IBw3HRGVUhAXXDEFAYYsqNOp7z2GN27po1eec+nv3974de3Vjo0lYEWmyIOMzzx6XM2KgLVoWmhiyzxWf2cYgU/aEu1I96Y7QLEYp5e+GEES9KKm9DEFAlREAERKD1CBQtUNnX9Pvpl/XYsWPD3NOkX4xCjLanhWwqlbJ77rnHnnjiCRvwbi9VpTAy9L948WKj17RSeSqfvkkA4YUwQ6DhhwLCjWNE2olTpgQBSxjn3RCgsbWlRToWi1byjY38MASgG8exxfHjvKgPFpeJn3pRZ4xeVXpcD3d1WVe6PvE0hQGjRoVN7smf8igfl2PqjQ1sbycbmQiIgAiIgAjUjUDRApWaIlKZX8r8U45TqZ4LpFg8xSp/4nR2duYVp+QhE4F6E0DkIdAQay7cOK5FvSg7NkSiGwLUjfpgsWjFT51JT10RpojUXNMURv/zPxvpydvjk0YmAiIgAiIgAo1EoCSBGjdg3rx5hgjNZfXeEzWup/wi0MoEEJsIVdxc7SQcEZvrnMJamoAaJwIiIAJNSaBsgdqUrValRaAFCdArighlCgB+mogw5ZhhfA8jXCYCIiACIiACjUyg8QVqI9NT3USgwQggSBnCR6jWeppCg6FQdURABERABJqYgARqE188VV0EREAEyiGgtCIgAiLQqAQkUBv1yqheIiACIiACIiACItBHCTS5QO2jV03NFgEREAEREAEREIEWJlARgcpG/KlUz62mhg8fXtSG/i3MWU0TAREQgeYioNqKgAiIQB0JlC1Q2ZB/2bJltmnTJnvllVds+vTpdvDgQfvRj35kN9xwg7Fnah3bp6JFQAREQAREQAREQASajEDZAhUxevzxx9uZZ57Zrenjx4+3bdu21bMHtVt9dCACIiACIiACIiACItAcBMoWqPxi1Ic//OHQWvx4EK0YvzbFsUwEREAERKCVCKgtIiACIlBdAmUL1AEDBhjCdP369YZ/0qRJdsoppwSbMGGChvire/2UuwiIgAiIgAiIgAi0HIGyBSpE+LlT/1lTXP/ZU8I534imOomACIiACIiACIiACDQmgYoI1MZsmmolAiIgAiJQBwIqUgREQATKJlARgbpo0SLD4tpwjMVh8ouACIiACIiACIiACIhAbwTKFqivvvpqWK1/4403diuL46Zdxd+tJToQAREQAREQAREQARGoJYGyBWotK6uyREAEREAEmpuAai8CIiAChRAoW6D6Rvz33Xdft/L82M93O6kDERABERABERABERABEUggULZAJd8VK1aEYf5U6r2fO123bp25SCVO65haIgIiIAIiIAIiIAIiUE0CFRGoVBCR6ttL4XZ2doZ9UTknEwEREAEREIFeCSiCCIiACLxLoGIC9d385IiACIiACIiACIiACIhAWQRKEqhvv/22tbe3h62lWMU/fPhwS6XeG95PpY76Ced8WTVsrsSqrQiIgAiIgAiIgAiIQJkEShKo/KQpQ/j8UhSLoHbu3GkM62cb4Zwvs45KLgIiIAIi0OcJCIAIiEBfIlCSQO1LgNRWERABERABERABERCB2hIoW6AyhM9wP25tq958panGIiACIiACIiACIiACvRMoW6BSBHNNjzvuOLwyERABERABEag1AZUnAiLQYgTKFqjMMZ00aZLdeOONLYZGzREBERABERABERABEagHgbIFKkP7s2fPtoceeqjHSn56SLr0jwAAEABJREFUVjlfj4Y1XZmqsAiIgAiIgAiIgAiIQCBQtkClB5XV+tkr+DkmnPOhJP0RAREQAREQgToQUJEiIALNR6Bsgdp8TVaNRUAEREAEREAEREAEGplA2QKVIfwZM2YYm/fHDU0Kj+PIXygBxRMBERABERABERCBvkOgbIGahMpX9R88eDApisJFQAREQAREoL4EVLoIiEBDEihZoNJDyiKoU045JSyQQpCmUqnMQimOzznnHNMc1Ia87qqUCIiACIiACIiACDQsgZIFKsKTRVCvvPKKTZ8+3egpZWFUbPwUasO2vHUqppaIgAiIgAiIgAiIQEsRKFmgOgWE6ooVK2zAgAEeVBX3rbfesjlz5tjUqVODrV69Omc52fE2btwY4u3YscNmzZoV0noefi5E0B8REAEREAER6EZAByIgAvUiULZApeIskGpvbw/D+yyYImzNmjXmfo7LscOHD9uSJUtsyJAhtnz5cps8ebKtXbvWEJ1xvohT4nV0dNjSpUtt6NCh9vDDDxvhxDv22GPtrrvuskceeSTYmDFjCJaJgAiIgAiIgAiIgAg0EIGKCFR+Rermm2+2TZs22Qc/+MHQvAsuuCC4iNfgKePPnj17bNeuXTZy5Ejr169fcMlu69atOBkbPHiwLViwwHCxM844I3Our3rUbhEQAREQAREQARFoNgJFC1QEJ72lGH4WS9Ho8ePH42SMRVIcMDcVtxyjB/TQoUM2bNiwgrMhzfbt20OvKz2nJCSP+fPnh2F+pgsQh3CZCIiACIiACBRJQNFFQASqSKBogcpc087OTrvnnnvse9/7XmLVEKYsokqMUOUTDOMjSK+++urQ6zpixAh74IEHwtA+w/ycI06Vq6HsRUAEREAEREAEREAEiiRQtED1/EePHm3XXXddZhup++67z08F96GHHrIJEyZkzofAEv8wXE8v6O7duwvKgfmnW7Zssdtuu80QptmJBg0aZOS3b98+Y35r9vk+c6yGioAIiIAIiIAIiEADEihZoMZtYRU/x8w7RRymUinbtm2bVWqbKReUzEWlHJ97ypxUFkqxOt9X9VN+PnFK+v379xs9qKRnTithMhEQAREQARGoFAHlIwIiUB6BighUqoAYjfdAddHKuXKNHtS5c+cawpMtoh577DG79tpru/WOMj8VsUocxKfPNSU+20khYPFjnBs1apRNnDix3KopvQiIgAiIgAiIgAiIQIUJVEygVrhePbJjqN7nkDJ31LeIojeV4XrOY3Ec4mHERYzid5s9e3aPMhQQE5BfBERABERABERABOpDoGkEai48rMJfv369TZs2LWwtlSuOwkRABERABESgoQioMiIgAr0SKFqgsrUUW0ylUqmwMX8qlewOHz7cfBuqXmtSQgSG/hcvXmz0kJaQXElEQAREQAREQAREQAQakEDRAtW3mYrnmyb52WaKn0JtwHarSuURUGoREAEREAEREAERqBqBogVq1WqijEVABERABESgzxMQABEQAQiUJFA3b95sn/rUp4zhfjLJZZybMWNGVYf4c5WrMBEQAREQAREQAREQgeYmUJJAzW4yYhTBinDNPqfjvkdALRYBERABERABERCBcghURKCWUwGlFQEREAEREAERKIiAIlWZwPPPP2+XXXaZjR8/PrgcZxe5d+9emzJlSs44Dz/8cAi/++67s5PpuEgCEqhFAlN0ERABERABERCB1iOA8Ozo6LCrrrrK1q5da6eddpp9+9vfDr886a3lh4C+853vGL9ayY8GsXB81apV4TSi9M0337STTjopHNfrD6K6FUR2yQL1xz/+sR133HFhqyncH/7wh8ZPnaZSR7edIqyzs7Ne10flNioB1UsEREAEREAEGpAAApUpi21tbcYPALGF5RtvvNFNoBJ+++2329ChQ0OcE0880TwO4dOnT69ry2hDRwuIbCCWJFBHjx5t77zzjiVtL+Xh2mYKxDIREAEREAERqD4BlVAeAXo/yeGEE07A6dV+9atf2UsvvRT2Yke49pqgBhEQqM0ush1TSQLVE8sVAREQAREQAREQgb5GgKF+hv8Z4p8wYULDNL8VRLbDlEB1EnIbgICqIAIiIAIiIAL1I8DosIu8fLX4xje+EXpPGU5nuD9f3EY916gi23lJoDoJuSIgAiIgAiLQqgTUrl4JnH322WGBU1dXV5h3unHjRjv33HPDXNM5c+YYhqhjpf7TTz9tX//61+2ss87qNd9aR2gVkS2BWus7R+WJgAiIgAiIgAg0HAF6Qm+88UZbvny5XXrppWHx03XXXZepJ4umEKis8EcEXn/99WFLKVbMs3Ie4Tp58mR7/fXX7cknn0zcpiqTYRU8rSKyQSOBCgVZMxBQHUVABERABBqYACINsVbKHqIs7vG9RUn/1FNP1aWlF110ka1fvz7YypUrw2p9/xGiK6+8MhwT7nFwn3jiidCTOm3atJCOMMzDa9mQVhDZzusY95TjsmKsvb09bDnFz5uS15o1a8z9HMtEQAREQAREQAQakUD5dUJgMh+zlD1E6ZW88847w3A6wu7iiy+2++67z8iz/JqVnwOidfHixWGov/zcqp8D9YUjhphGtDaTyHZCFRGodInffPPNtmnTJvvgBz8Y8mZPVDyIV1yZCIiACIiACFSDAEKmkN43NlKndw5jONbrEofj93C5hRPgGvC+L2UP0X379oXh9OHDh4cCx40bZ+RFniFAf8omgGhtJpFNg8sWqK+++ir5hHkYwfPuHzbqx3vw4EEcmQhUlYAyFwERKI0AIqCZxV2hvW8IUoQPvUr00DGPkLYT/txzzxm/CkQvHnMH6zG8TF16uw5xHIbSGVL3q46wRnhj+D28Vq6vfC9lD1HmcyJIEbe1qq/KaXwCZQvUpCYiTNmoP+m8wkVABERABOpLoBXEHW3gl3x6631jfiC9SBAnLoIIwcd7il8DYqP1eIEJ8WpltAFxzIpxF9DZQ9zESfqJzSqL7IpjoC2NuIdoxRuqDMsiULZA/dCHPhQqwIcpeN7989BDDxmb1/r5d4PliIAIiIAINAgBhEKziztEJmKz0N432sz2QaeddprR20f7XaDW67JQJ+qBcKYO9PTSJtrGMYaA5qc0mU+InzqThrSNILKpIz2h3pPKcZIl7SHK9k5JaRTe9wiULVBBtmLFChxj3unSpUvDYqlt27bZvHnzQrj+tBYBvq0zjIT5vnDZLWToiSEo4jBs5Q/aOJzzHGenrfixMhSBKhJgOJX7HMOfqyjCOY/x+fE4+AnDkj5LHrcaLp9LhFAzi7tiufzgBz+wn//858Z2QB/4wAeKTV6V+MVeh/gnNqkQQhXBinDluB4W9z4jmvkSQI8wgpr7398D3PPZe4h+5CMfMb4wILSp+4YNG8Ix4RzL+iaBighU0CFGjxw5Ym4uWjkne48AH05eRljSCwnRhngjjn+oySEO5zzHhNfSmJv16KOP2v333x+M3yHmgR/XgYftqlWr7G//9m9DHF6A69atCysye1vlGecjvwg0OgE+z73NXyQOPWI+dOtzHwv5LDVa+/msN5q4c0aF9L7BnD0uZ86caT7cT3oEHqIKf6Mb9Wyk4XHnhRBlwTR8c+0hilglLvc/Pa3xHqII7htuuMEQrrz3cDmup+CmrrL6EqiYQK1vM5qjdB6OzS7ueAkMGDAg7AXHt9v4W69fBR5UDEXxcMFPfL4ZI1wRq/TWcI5Nj+v1YkA08CDEkr4oUF++IGR/GeA6kg7jPPG87XL7FgHua++5inuQYgpJcx8L+SzF+VTTT116y5/7HvHRaOIu+zkU977FPXd8oV+0aJFRf64J7c1+Dv3iF78Iq8d5NnG+1lbIdUgaHq/XszRmhOjnixjm2xvB/eWXXzY2vOd9QDjn3XyvUH6RCT/huBzHedfTv/uN/fbN7/+jTbn9u/bJz38t2JcXrzLC61mvYsqmrs3WhqIFKgLD9zxNpVJhOD+Vyu0yn8ZX+RcDslXjdnV1GWKND2n2Q9XbzLlGFnfxC9nrnM/lgc+vatCD5HOTmPeVL021z/Gife+Lwv2WqxeYhyqjAn/6p3/arTqE+0uOngDECQsXukXSQZ8gQE8WooB7AKHTW6OJz7AnX+r4/Bf7Weot/1LOUw/qQ11IH4s7Pid8CcON7/tGE3ewp7eNXjfqi8sx4bSJnjueq4zq0HOHyCYexhdVNl/nGjLkf8cddxj7eNZaHOW7DrHIpr60L/6JTdqJoOZe5B7jmct7mjDaX2+D5bJly0KnRr3rUkr5Tz/3UhCk31z5pD3985eCKEXsrXpys035yncNt5R8a5mmWdtQtEBFYHV2dmaG8hnS/+pXv2oYfrfp06cb81G1SOq925CXAA9CHijvhSb7eNA0mrhLrm3PM/QssnjuvPPOs9GjR/eMUKeQQr4o+EM1W0y7yObhz3XkevqLoU7NUbFNQiAeHufeaYRqUw/EHKIHwYbLMeHU76STTjJ6hhtZ3FFPPq/0usW9b4hq77kjDl/8OR8bYpu2sj+khxNG/FoadYA7/HNdB0Q29eFLMSI7Hh6nnY0gsqlfD2uBAERoUjMQqghX3KQ4jRDerG0oWqBmw6aHlAVRzD2JzyFYeajxTS4Ol78wAo0q7qh9IYKMb/Jsm0J8eiV4AOPn4eoij+N6WLFfFOI6umCN21AIjziPSvnpWeFlhuHPlS/3EdMQsqcpEJ90GP5caWsRRtnUAcOfq8xGb0Mh159eSHruGF5mGNTbWUhaj1stN5e44/PLvqA81+l9bGRxl8SFdjVTzx31zSeyuQ5Jw+M8X+stspOuQzOHM4zv9R973mn29TmT7CffvSW4w04cFE4hThGp4aAB/zRzG8oWqEnXQxv15yZTyAuJl0OjijuG6vnSgWhgYjvD44TxLR4RxBAULWeeFG2lF50HK2H0xNAjQw8mbWS4k54BP0+cBrMe1eElMnbsWEN0I6rY1LtHpBoEwLm3xTlck1zTFEhLT40vdMOPgKpBtbsVQT2auQ2IAnrSuc+5nxnx4LNBGDy5P3C5Dj4tJO6d43ND/OzPUjdIdTqgbQieWEzXqSp9ulieN80kslvtYjGk722aNP5PbNLFow1hivv1uZP8VBj6zxw0mKeZ21C2QPUhfIZy4+vix34+PtdX/UkvJF5uLNTB8DeyuOOFhUBjiAnDTxjXtH///sbLmRcyoofpCczr4kVNLx5x6JGhJynXKk/O18pcVJRSXtybxC/SMMzPC72UvEpNE/cCx8I/zs9fbt7r6+dIy7xD5r3x5YBpO3xp8PO1cqmHs2vWNuQbWuXLGO1iJImRA+57PgsY4pzPDZ8fPkcYfsJqxV/liEB9CTR+6fSOei0Rpe7HRajiYq/t+3WYp+oLqGKXhVW5jJ7NXMZCplzGXNdcxvzSJKP+GHXE8rWB841mZQtUGsSWUgzzp1LvLZZiWyEXqcSRWdjWhJcQLyMMf/xCQtzRK9no4i4WaPi5tk3tBT8AABAASURBVLyE6UFFFGE+VOXzuhiaQgzR3uww0tfSkr4oIKxpA+KhkPoQn2uFCK+lQOVLDALbxV0hdY3jsHiR9OTj4YhF99fCpWzq0MxtgBPXnZ5Gv6fpIaVthQyPk57Pj6fFT5hMBESg9gR+/fZvbPPzO+3RH2+yv/ybv7fP3vmg/dH735epCCIwc5D2xD2Tv/+3P2QWTyEIYyNeLsslNgljukAuyyVmCWN+aZIhlNNVzfzP14ZhJw3KxGsUT0UEKo1BpPoCKVwWUtEzwznZewR4CWW/kDZv3hwi0BvT6OIuVDTHH9rFyznHqYYLQiTz5eD66683DD9hVNR7gRl2pdeXXi96v4jHHEkPpxeMMFb8elrSN4PxC2/UE2GN0dPNcTNZI7fBRWuz3RfNdP1V1+YigGCjV5CeREQThrgivNYt2ffrt+3p51627/3DM9bx3TV29YJlNnbmV+38v7jTrpz3HZu39Af23b97ytZvfsF++7vfZ6r35W+tCiv2qTNtWbX+nzLnmsWTrw1xj3CjtKdiArVRGtSM9eBFRi8ML7ZmrH8z1hlBnf1FYdWqVUYPKl8S6O2l19fj4JImO7yeopweSHrriuUft4GePoai6VUtNp9KxG+FNlSCg/IQgVYl8HRp2zSVjeO1ff9iP3n2RXvwiZ/a7d/5u7Al1AUz/tJGT//LtP+/2e33/10495MtLxpD9L0ViDBFVCOu6eGkV9TTsHAqyVb+5ectl7HgKpd9ccrFlssYns9lLN5KMkTnyUOOt/f9u6NSL18bqIu3p1Hco7VulNqoHiJQRwII0HoKzkKbzhcZpoO4uIsX5zDtAJFd6DQFpuJQrvdI4q+F5WsDC4voocYtpC71akMhdVMcEejrBBh+TmKAYELs4SbF6S2ctPR2fjfd6zlv6eOhF5Te0LEz/9quvmNZ6CX93rpn0r2mL9neA28nZvf+/+t9ds5HP2RX/N/n25em/pl9e95f2I+XfNG+f/essDAqV0IEIOITN8nGnnua5bJcYpOwL37mP1kuQ0DmspV3pwVwgiGan15+q33vzs/12oZc7at3WEUE6po1a3Ju2E+vDNtQ1buRKl8Eak6gygUyHYT5mwzRs6MAUw3o+aXY3qYpIPwQgBg/WNDR0VGXTbTztYFeXRYY+ZSK7KkWjdIGeMsalwDiheHYRhhablxK1asZPY6eO718CCxEEy6CjnPhGq18Em9ee/mVvfbjZ7bZ/T/YYDd/8zH78y/fZ3981YKwOIn5oswbffTHG8M8UuaTJmXWv9/77fyPDbMrx/+JzZv+X+y7/980W3//zbZ91V3299+cY4tvnmJzrvqPdsknzrWPfeQk+/h5I0IPKL2atIF8qTvHtAXxSVgjG3VESFPnZmrDMeVCZZuUZcuW2aZNm+yVV16x6dOn28GDB+1HP/qRsfGwVvGXS1jpRaAnAXogmRbC1APMe34LmabAlBLSYCxmc2Hbs5TqhuRqA1MWmHbAbg9MRcByTbVolDZUl1B9cw/CoYl/3rFeQ8uVvmrNfB3iYfBCtmli/covf/W6/f1Pn7PFj/5Pm3PPSrvki4vtjEnzbfz199jn/+phW/TQP9gP1v+TPfvL3fbO4d8l4j5+wAds9FnD7ao/G2Nf+ewl9jd3XBP2MP3fjy60H379Rrvni5Pt+ivH2Z9deI599JShiflwIgjSdM8mvZVdP/zrkA+9nJxrFmvGNhxTLlzE6PHHH29nnnlmt6zonWFlv3pQu2HRgQhUlUCzTFNIguCiFQGaFEfh1SfQCuKu2kPL1b8KFoal4zmPiFWM1d60D7cW9Si1DOrqaRm+dj8uggkX2/frd+z/+cI3bcTEr9ifpd0bFv13+8YjP7Yf/f/P2raXX7Xf/et7i5WIH9vQgQPCEPrVEy60js9fHoazn15+mz373++wHyy6zhbN/rR9/lMX2fjRZ1pcZpyH/I1JoGyByob8H/7wh0Pr8ONBtGKV3Lrmrbfesjlz5tjUqVODrV69mqJ6WHY8NoP3SKTx9ORFXD8nVwRqR0AliUBjE0D8JNUQ0VHuvMGkvCsVXsmh5UrVqZR8muk6cF9gfLlBODO1IhaEhMcM4t7V3/z2d7Y93XP6hyNH4ijd/Cz2+eSo0+2ayz5hd1//qfSw+/9rmx/6im1a8ZW0//N293WfCuc+ef7pdvKQD5r+NT+BsgUqW0khTBkuxD9p0iQ75ZRTgrHwohJD/IcPH7YlS5bYkCFDjLlozLtbu3at7dixo9sVQHASjzl1/gtGLBYhHKHK0OFNN91knCPhI488giOrAAEeTDyQNNerAjCVRdMTaObPQyuIu1j8FDK03Ig3XL2vA/cwhrB0wckznnrxnMfo3W3789sMw48hqomT/SUm3xZHMf8PnzQo9HbS67lo9pWhF5Te0KdZ7LPwc6GX9Or/cmG61/SjNuT4AXHSo379bRkCZQtUSPBzipdffjlew2UeCUZ4CCzzz549e2zXrl02cuRI69evX3DJcuvWrTgZGzx4sC1YsMBwsTPOOCNz7plnngkLQUaMGBHOc2779u2GeM1EqpOHhwAffP/A8yHnA054napUVLE8wKgzDyReDNQb46HGwwq3qAwVWQSamECzfx74DDv+eog7nh2xwdONZwnG8zI2npduPEdJn2nDxaPdG9y4V4/thYjv5nm462VQppvXxV3KwkLmFfxTyetA/TCvM23xttFWbz/PccQmhh/jGU4cnu8YaakbRp6FNpm45EOe5EN6T8t80B99/Ubb9uhCe+q/3WLMF2Xe6FV/dkGYR3r8gA+Y/vU9AhURqNXGhohk8cSwYcMKLoo0CFB6XY855hjbt29f6IFljlvBmdQgIg+M+APLhxjjIcCDAbcG1SirCOqZlAFt4WGEmxSnUcKpIw9tHtZcE4wHKuE1rKOKanICzf55iO/3SXnE3b/94Q9hjiTPMIxnlRufo9j4HGF8tmLjM4YhiNw4jg2ebuSB8UyJzcvFjYUPtxJ1w3WLz/MLQBy7kT42L4My3bwu7npdvf64HuZu3GbPBzdmFJdLnQu9DocO/87ifMjXy6MuWKYeX/muUW/ieNso19sfl+m8CnUR/hirxLlvWDGOTfqPf2KDP9g/ZzbEZ3U5K+pHfmyYHdvv/TnjKbBvEihaoLJqv729Pee2UqnUez91mkqlrJ7bTDF8j6i9+uqrQ69ro15eHhZJdeNhwUMENylOvcN50HkdeDCxfQhbb+Dy8OEc9acd+BvVeCHwEKeePKypM8bDm2uE26h1V70ah0Cjfx64p92457mvsVjgnDDouAxQ4mQO0h4+G2kn/H9176+D2OHzgdF2Nz5HsVEGRvrYvC4hwyr9KXRouZLFe7vcjdsMB7eYkbPDhWdcn3zX4a1/ecfifMjby4vzKNbP8xvjuR4LTp7tiEqMZz2r2jH8GCvdicMqd+zrcyfbj+650RCr5EU9yJdj4rMFEmG1MZXSTASKFqjMM+3s7DSG8N2++tWvGubHuGw3xVzPSsxBZbiens/du3cXxJZyt2zZYrfddpsxpM+0AHpS6UVFtBaUSQ0i8SDyYvjg8qHmA4vLB5hzPOB4+OBvRONB6PWqx3Cgl12um/1CiPPza4Abh8tfHQJwRjDRC8SXBozPCuHVKbFyuVb78wADDMGCIUYweGFwwmCHwQ6jFw3D78Y9T1yMZ4zbm/sPZoDUQ9zx7IuNZ6MbQglD3MTGM9MN4bTky1PMhTa8aCPtpo3xNeJ5S3w3z8NdL4My3bwu7npdM9Cq4Cn3Ongdvc60xdtGW7398EBsYvixbMFJWkQlRr6FNJd4iFXy8rw5LiSt4vRdAkUL1GxUbCPFdlLsWxifQ7CyJyM9rnF4Kf5BgwYZApW5qKT3uafMSWWh1KxZs4wV+pzLFqeEYaeeeqohTvfv3x/mnTL8zzxUxC/n62Hxg7Je4o6Hd2y89Nx48WG8+GLjYe9GWmfHg8v9uDyUcLF4rpenJU/yd/NyyRMjXS2M+ng5PMB5YPNgxvU2UB9ebh6vXm5v5YZ6au/K3jBV7Tz8PfN8n4ff/uvvw/A49z6fAzfuRQxxiSGqEJZuHGOIS4y4GPcmRn4YzxaM+mBep2Jd0pI/ZZI/eXoefDb4vLjRXjcXP+7yWcJcCLnL5wxDtLhxHBuixo08MMRNbF4uLsLp8ovON0QqdfT6xi7h1AGX+G6kj83LoEw3r4u7XlevP66HuUtZbp4PrvOJy8QP039/5kfsj97/vlDtfNeB+JjnRb5eFuXH9fE6E8fbRlpvPzxCgfojAg1AoGyBmtQGVvZzju2mcMsxROTcuXONXlG2iWI1/rXXXht6Rz1f5qciVomDEJ0/f37Yjor4rOCfOHGijRo1ygifPXt2mI+KsPX09XB56Hi5PCTcjxs/KJjrRVwXcLi8hNz85eYuLxSMF1xsvGQwf9nhchwbLz038sB4McXm5eJSVzfq5X7c+GUWz/UiHUae5O/m5Xp9suvnbfH43l7ywigfgxVGHQqxuJ71+qJQSD17i0PbYQdX2gQDDDawxe0tj3qfp55JdaAttA03KU4tw6kHBnfYcj/Gn1vC4/pwTfyYXkrayr1Mm9zIByMuRv6ephIu9XNDBPHcwVzc4CJe7ph1WaYHMrtc0iOAED8ueHBJ5+bix13KwFwIuUteWHYZlTimDOpJm2greVIWx9Sd84RVwygnNspyg4Ob83Fu7sJz9deutxULPmvkk6uOhNM+T+N5kbeXRZxcaRWWk4ACG4xA2QLVh/Dvu+++bk3zYz/f7WQJBwzVP/DAA8bcUmzMmDEhF3pT6V3lPBbHIR7mcRGmHGOs9mfoP2RSpz/+0KT4fC8z5nohPHihufFic/OXm7u84DBecLHxssMorxpW7jBUrjpRXzdvC23DvL3OwdnACkPgYvixbIFLOkQF+XvZPNzdj9tMD3jaT51zGW2EF26u840QxvXwevDZ4MWLkMD160D9aYfHq6RL3hifxXB/pXuiuT+ol9873EfcUxh+DO7EoV6k9zpV4/MABww+GPcrhujCYIUhXDD4YfSiYfjdEEHExVzc4JLfzMv/gyGQyJNyaBPlckx6BBBhjW6hzk38C0Bw5jrCvZmvQ6PfJ6pfYxIoW6DSrBUrVhjD/KnUe4uk1q1bZy5SiVMNY6U++6/yM4/0slajjGrmOfaPP5rJvhovs0zmeTw8wGPjIejGiwrj4RgbLzQ3htGKnevlacmT/N28XK9PnmoXdQrRgGUL3CBCsn4DGnESZ04aP37zwMHwu88uVnARJrEhaDDydiPP2KgL5vlWwqUO9m5GcIQxQgIXnpyiTEQU/ka0mHW5Pdm0FXPuXAuuCwYrrh2GwERsYvixWHDCi7TUDSPPQtkRl7LIk3xI72m5Rhj3Pp8DN64XhijBuIYISzeOMcQlRlwMYYmRH4awwbj2mJdbjEs68qQcyqdcjovJQ3HLJ6DrUD5D5dCcBCoiUGk6IpXFUW7tcMvfAAAQAElEQVQspGJBFeeqZYjSxYsXm/eQVqucauXLi4SHD/nne5kRB+OF5kZaN3+5ucsLC+MFFxsvGIyXjRvHsfEyciMPjJdSbF4ubilzvUiHkSf5u3m5Xh/q6H5cb4vH9/aSF+ZsYIXBtVjL90Xht7/7vXGdEBpuiJfYECIYwsQNwRMbggVDFLlxHBviyc3zwUVgucXlbvin7ZmmlivuMhnV2ANbL5Lr6X7c+Hq2wrY6fq9zL/M5cKPdGOISi9sNB5kIiEB9CKjU2hOomECtfdWbv0RePl+fO6nXOUaIM8xfari82Nz85eYuLziMF1xslIdVmhxlIB4RjIhE8qccjqk35wkrxcjHjXww2oZ5e50DXDDKxBC4GH6MOmIeH5c6TvgP51n/d/ffQyQhBBGLCE2EaCn1LjYN5cZGuW6xEKVObtTTjTmNXiZs3I8LP1yMMlwUN5pL/dzo+XQ/LixwMW2rAwWZCIiACLQ2AQnUOl9fBBeiCaFUaXFXy6YhghCMCEQXhRzXsg5JZVE3DNYYAs6NOt5/y1RbNn9G3i8KTGVA5GJcLzdEbmxcR8zzx+W6xkZdsKT6lhueW9yVm2tt0+fryS6kJvDFnDvXgeuCcb38+nE9uV8x/Bj3MHG4NzDSct9g5Flo+aQlL8+b40LSKo4IiIAIiIBZSQKVraPa29tt0aJFxjZTbMifSqV6bN5POOcFOj8BXnq8vPQyy8+pmmcRH4gWBAyihrLCdZlysSFamMrAMUZcN8RLbFxHDIHjxnWNjfwwhIsbx7FRFzfPB5f6YXGZ+KkXdcbKFXfkUW+jp5fe4Vw92bQXgwMGF2cFQ5jiYs6dOFwXjLR+/WJu9W6zyhcBEWhSAqp2VQiUJFCZW8oc03nz5hmr9Hfu3Nlt436fh0o456tSc2UqAhUmgFhBwCBqXORwXOFicmZH2bG5gMJFULlRHwzBFRsCjfRknk/c0a5GtrgdtCU22sd5bzccMNjACSNOnEZ+ERABERCB5iRQkkDNbuoXvvAF27x5cwjG7d+/f+hNXbNmTQjTHxEQgeoSQJgVMp85oRYNE4zIRITSM5qrJ5vzDVNZVUQEREAERKBqBMoWqAzh/8u//IudeeaZoZKsql+5cqW98sortmrVKmM6QDihPyIgAlUlgHhrBXGH2KZntB492VW9QMpcBESgDxJQk0slULZAjQtGrHI8fvx4q+QvSZGnTAREoHcCEne9M1IMERABERCBxidQtkCNheimTZvsnHPOMeaoNn7TVUMREIFCCCiOCIiACIiACNSaQNkCFTE6adIkO+WUU4yfEp0+fXpoA7/whEeLpKAgEwEREAEREAEREIFuBHSQh0DZApW8L7/88rCKP161Txi/LsV5mQiIgAiIgAiIgAiIgAgUSqAiArXQwhRPBESgxQioOSIgAiIgAiJQBQIVEajx1lKp1Hsb9muj/ipcMWUpAiIgAiIgAiLQ8gT6egPLFqhsI3XzzTcbW0v5Bv3uxkP+fR202i8CIiACIiACIiACIlAYgbIF6sGDB42eUraWKqxIxRIBEegbBNRKERABERABESiNQNkCNd5mqrQqKJUIiIAIiIAIiIAIiEDBBPpAxLIFqm8zdeutt/YBXGqiCIiACIiACIiACIhAtQmULVD59Sj2P33ooYcslXpvgVQqlQpD/5yvdiOUvwiIQNMRUIVFQAREQAREIJFA2QKVjfhZDOULo2KXcM4nlq4TIiACIiACIiACIiACFSTQGlmVLVBbA4NaIQIiIAIiIAIiIAIi0CgEKiJQ2Wqqvb09DPHPmDEjtG3NmjXm/hCgPyIgAiJQIAFFEwEREAER6NsEKiJQb7zxRmMv1E2bNtkHP/jBQPSCCy4ILuI1ePRHBERABERABERABESgngSapuyyBaovgsreB1XbTzXNPaCKioAIiIAIiIAIiEBDEShboCa1hg38WSSVdF7hIiACIlASASUSAREQARFoeQJlC1RfpX/fffd1g8W2UxMmTDA/3+2kDkRABERABERABERABBqKQCNVpmyBSmNWrFiBY8w7Xbp0aVgstW3bNps3b14I1x8REAEREAEREAEREAERKJRARQQqhSFG4z1QXbRyTiYCIiACtSGgUkRABERABFqBQMUEaivAUBtEQAREQAREQAREQARyEKhxUNkClVX87HeavZ1UUniN26fiREAEREAEREAEREAEmoxA2QI1qb3aZiqJjMJFQATqREDFioAIiIAINAmBkgUqPaTDhw+3U045xVixjyBNpVJhgVQqlTKOzznnHK3ib5IbQdUUAREQAREQAREQgdIIVD5VyQKV7aPY5/SVV16x6dOnG/uexouk8LNwqvJVVo4iIAIiIAIiIAIiIAKtTKBkgepQEKqs2B8wYIAHyRUBERCBpiOgCouACIiACDQOgbIFKk3ZvHmz9e/fPzO8n0odHepnCgBTAYgjEwEREAEREAEREAER6HMESmpw2QKV1fs333yzrVy50hjWj40pAPSwllSzrERvvfWWzZkzx6ZOnRps9erVWTHeO9yxY4fNmjXLFi5caIcPHw4nPMzT427cuDGc0x8REAEREAEREAEREIHGIVC2QGXuKT2l48ePr1qrEJlLliyxIUOG2PLly23y5Mm2du1aQ3RmF4pwnT9/vh06dCj7lB177LF211132SOPPBJszJgxPeIoQAREQAR6EFCACIiACIhATQmULVBZrU+NEaq41bA9e/bYrl27bOTIkdavX7/gUs7WrVtxuhlxL774Yhs6dGi3cB2IgAiIgAiIgAiIgAg0FoGk2pQtUFkcNWnSJLv11luTyig7nOF9ekSHDRvWa16zZ8+2iRMn5oxHHvSuMrzPdAHyzRlRgSIgAiIgAiIgAiIgAnUjULZAZREUopC9UFOpo4ujUqmjLkP/nK9b66KCR4wYYQ888EAY2meYH7HKUH8UpWAvc1tTqaNtTKXkplJikEqJQSrVVxmo3amUGKRSYpBKiUEqJQap1FEGaKWChVWOiGULVBZBsRgqXhzlfsI5n6PcooIGDx4c5o/u3r27qHRJkQcNGhTy27dvX2YRVVLcXOELFiwwb6PcI2JxRAz0OdA9oHtA94DuAd0D8T2AVrIy/gWBWkb6miR1Qcn8Ugr0uafMSWWhFCv2WRzFuUJs//79YREV6ZnTWkgaxREBERABERABERABEagNgaYQqPSgzp0717Zs2RK2mHrsscfs2muvNYbtHZPPT126dKkx5WDv3r32wgsv2MyZM43tpBCwzD3FmIc6atSoxLmqnqdcERABESiTgJKLgAiIgAiUQKAkgcq8UuaXplJH5xmkUrld4hC3hHr1SIIY9TmkzB31LaLoTWX7KM6TCHHK+diIy8KpOIx4xJeJgAiIgAiIgAiIgAg0FoHeBWqO+jKvlPml8VyDXH7iEDdHFhUJYhX++vXrbdq0aUYva0UyVSYiIAIiIAIiIAIiIAJ1JVCSQK1rjaPCEaWLFy82ekijYHlFQAREoCkIqJIiIAIiIAK5CTS1QM3dJIWKgAiIgAiIgAiIgAg0M4EyBWozN111FwEREAEREAEREAERaEQCEqiNeFVUJxEQAREQAREQARHowwQkUPvwxVfTRUAEREAEREAERKARCVRToDZie1UnERABERABERABERCBBicggdrgF0jVEwEREIGeBBQiAiIgAq1NQAK1ta+vWicCIiACIiACIiACTUegbgK16UiVUWF+UGDOnDk2derUYBs3bszktnr16hDGOeIQ10/iJwzD7+G4ng6X42ob5VMP6okV2oYdO3bYrFmzbOHChXb48OFMNUlPPhj5kn/mZJU8+cqEI3XBsuuT1IalS5cmXrsqNcGS2gBbGFN/jLrFdUhqA3E8T64T8Qirpnl51DNm3Vsb/Brhev2oL/UmLzfy9/PVcqmDlwd36k5ZuBz7uezr4Olwie9GnT0N7aFdfq5aLnXwMqkzdacsPotcFz9HPMLdOOYcLmHZ8TmH+XniVMsog7KwYtrAdSEN3L1uMIc94Vicn8eptAtzyqE8jPZ4Gdlc43PEKaQN2WlIV2nL1wb40i4MtjD28qkb4RgMyIdzvbWbOJU2yqYO1AWjbl5GUhvypSEtbaXN5Etcwqpp2dyot5eHn3Zh1Im6cY56UT/CsaR28zwgf9LU0iRQq0ybi7pkyRLr6OgwHihDhw61hx9+2AjnpnnsscfspptuCueoCj/Hiss5fo517969HGbMbyjSZQKr7KGupbSBm33+/Pl26NChbjWkbc8884zRVtpOG/F3i1Thg3xlcg6e1IVrRNFen3xtOPXUU7u1YcOGDSStmlHPJG78DPC+ffvCfUQ7fvrTnwYxS2WS2sA5ri3344c//GEOq26ltKG3e56fOr7rrrvCteC6VfuHO+AJKMqaPHmyvfDCC7Zu3TqCLOk65GsDTO69997wHCBP8vCfbg6ZFv+n1xRJbaCefNaHDBliy5cvN9q3du1a44XGuYXpL5p8VuIC/AdTqDvG/cf5YcOG4VTNSmkD9zsvWz4fccVo2/e+9z3jc0C7aQPX9ec//3kcraJ+yuSHZq6++urA+swzz7SYddJ1SGoD4d/61rds1KhR4bMQX7uKVjzKLF8buGf+63/9r+EegilsYUyaUq5dVGxFvdQn6TokteHAgQOWlIbK0b5c7z7OVcO49twvuXRGKW3gmZT0rqlG/ZPylEBNIlOhcB7eCxYsCD/Fiv+MM87I5MwNgGDlZeTntm/fHsTr7t27w4OGh1YmQdqD2MMuu+yy9FFt/lO3UtqwZ88eu/jii402xjVFQCC+CaPt2ecJr7TlKzPfdcjXhokTJ4Zqcq3wVPuFnNQGHk7cN9xbXCtnSruoV1IbOIeoRoycf/75HFbdSmkD9ztWy3s+HwiuO0ackSNHGgIZf77rQP2xXG3gOvE5P++888imJkb9MQqL28C9smvXLiOsX79+wSXO1q1bwxfNpDYQB+Nl//d///dWi/ZQf4xyqa9fh3xt2L9/v33gAx8IzyXSZRtf8mhjdng1juF7yy23GJ9X/LTByymlDbSNul944YUhG55HHHNfhoAq/KHeSW3gnqFI2kU8XO4t2sZ1w/x8IdeOuNUw6lZsG7hPktJQR9qY693HuWoYz/2kd3TSdcjXhqTndDXqni/PxhSo+WrcxOd4UCAkEATHHHOMcYPg9w9n3DQ+vHzTj8PwcyMuWrTIPvaxj3FYcyumDYhQ2pGvkny7oweV3sh88Sp5Li6TF2q+65DUBtLRm8SwCD1K9Fbwoa5kPfPlFbfBX0xJDJPaQB702FxyySXhpZ2vvGqco3y/9vna0Ns9z0uY3gquBZ8Z7tFq1DdXnjz8KR8xUEobuI+4/+itmzlzZpgyUs82wM7bk93e3q4D8elxpC2IEV78hNXC4uuQrw2IQZ6ftCWuF3WlJ5O283mhR7uWn2nuA9rAu2DQoEGhk4K6cF/F9cSf1AbOYf6FdHYLcwAADvhJREFUmTaSnx9zrpqW3QZEGuXTnnzl0m5va75rly+PSp0rpQ3ZaagL91Bv7z7iVcNg6DoD/oVch1xt8LrFz2kPq5UrgVor0ulyGP7ig8iDkAdiOqjp/leyDXyQGF6mt2XChAk1YVGpMrl+fGOFB8OBiFSfHlDthlSqDQxLM+xWy547Z1OpNvCyZkic68AwP58v/F5ONV0e3Aj8T3ziE1bqlxPqi0DlM8AwqN9D1WxDzKQSbYjzozeYEZFx48bFwVX1V6oN3JNcD68s15a8/biaLp9FhP20adPCaFspZfFZuPTSS41nEV/W+NJGe3KJ3FLy7y1NKW2AL5zL+Qz1Vq9izpfShlLSFFOnYuPy7OC6F6MzktrAZ6LW7+i4vRKoMY0q+nnxbNmyxW677bbMkA69p7ycuJmqWHTFsq5kG7jxmS8Dg3nz5hmCr2IVTcgoV5mUSx3KuQ68GHgpkwffRBOKr0hwrjbQQ+HflAsthHpSX16K9NzxUuM+/Ou//usw37DQfEqJV6k2ZJftHGgX7cs+X8ljXqywGjVqlNFbQt5ePj0WHBdiXDfuP4+bfezh1XBztaGcXjfy4xnnU02qUefsPCkz+zqU0gbuSV7ECCVe8HzZoSxe3LjVNOYr8vnji65/0SmlDdSRXjvqj5Ef9xN5ca6alqsNjOjwTGFkIVfZlbp2ufIuJayUNuRKU0rZlUqT/Y4m396uQ1Ib+EzU+h1NfWNrQoEaV785/LluGmoe3zjcDHTL1/LhTh0KtUq2gbbW+sbPV2Yp12HZsmUZIccDmAcxQgPBWyjTYuMltYGXEGW7MOPBz9C5z0XLVQ719B5gXmYMZ5KPf4HKlaYSYZVsQ3Z9/DpUe3gZvtmiiLrAr5Tr4Gm4hxC3zNPjniTPallSG7JFNsOv1AGmuPnMxVytRkOq0Ybs9lX7OiSJg3KuA23gCxpzgRkhqVcb6LnlnuYzT324l7w+tbh2cCjUkq5DvjYkpSm0zErHS3pHl9IGrlmt39G5eEig5qJSwTA+iPQq8EFlyIWhF4xVcnzbpQeGcHpheFGxBQTFc/PTs0UPF2KD84Rx4zBHjTlSxOObN8eEc1wNK7UNfGCoN/WnHbSHdrMwJw6DR7XbkK/MfNchqQ1/8Rd/YaxIpe5cP64jba0Gf88zqQ3cW1/4whfCnGYYc28gOL03JqkNnm8t3VLawL3N/UG7qGt8z/OZ4Bpgfh24nsSrliHEYM5KcMrFmI9MeUnXIV8bSE9a7p96t+HYY4+1uXPnGs8s6gXra6+9Noz65GsD5/iC7QKE9lTbkq4DXxSS2sCzjGcs7aJ+3FNcO9IwvO7XlOtAW6optmG2fv16qmHUA94Y9zS9nsW2gZXltIU8eA6QcbVHp/K1gecPzyHaRn34As3ngy/HpVw72lMNK6UNfP6Trh11rPUzl/uazyz14t7lHsB43yZdB+ImtSHpOQ0r2lcrk0CtMmmGf32OHD1Vbtw0FM1LycPo0eLDSzgvWQ93lzAeXGxv4WG4HBNOumpYqW2I20Y9MdpNO/DHVu029FZmXNf4OsThXl/awHUinocRrxrs4zzztYHrD0OvD3E9LXXzcHdpg5/HJT73Kdea42oZ5Xgd3KXe1B/D7+HEpR7Z4ZwnHuHE4diNtpKmmkYZXp673AvcE9SJunk49aMu2eGcJx7hGH7CMPInTTWNMigrNm8D9wD3gp/zeyW7npyn3oRj+D2Patbd8y6lDdltow1eZ9rJsZuHe3mVdp2Zl+eu3zPZdaV+1CE7nHTUdeDAgYbLMYafe5I01bLe2kBbqAvG/UF86lLKtSNdNYw6UTfqGBt1pzxcDyce8TH8Hu4ucUmTq31+/Thfact1T1AnL5N6cYxRb+qP4ScsNuJicRh+4pKm0nXPl1+rCdR8bdU5ERABERABERABERCBJiAggdoEF0lVFAEREIH6E1ANREAERKB2BCRQa8daJYmACIiACIiACIiACBRAoE8J1AJ4KIoIiIAIiIAIiIAIiECdCUig1vkCqHgREAERaAECaoIIiIAIVJSABGpFcSozERABERABERABERCBcglIoDpBuSIgAiIgAiIgAiIgAg1BQAK1IS6DKiECIiACrUtALRMBERCBYglIoBZLTPFFQAREQAREQAREQASqSkACtSC8iiQCIiACIiACIiACIlArAhKotSKtckRABERABHoSUIgIiIAI5CAggZoDioJEQAREQAREQAREQATqR0ACtXz2ykEEREAEREAEREAERKCCBCRQKwhTWYmACIiACFSSgPISARHoqwQkUPvqlVe7RUAEREAEREAERKBBCUigVvnCKHsREAEREAEREAEREIHiCEigFsdLsUVABERABBqDgGohAiLQwgQkUFv44qppIlBJAgc6O+3Z8eNtQyplz3z0o8FPWCXLUF7VI/D0cy/ZlNu/a21/fpt98vNfC37CqleichYBERCB0glIoJbOrvyUykEEmoTAaw8+2E2QHu7qMsQpgrWro6NJWtF3q7nqyc025Svftad//lKAsPuN/cFP2De//48hrBH/LFu2zHbs2NGIVVOdREAEqkxAArXKgJW9CDQ7AYToC5/9bGIzdi5cGMRqYoQcJ9566y2bM2eOLV26tMfZ7HMIlP/xP/5Hj3iVDPAyp06dahh1I6xSZVB/2lGp/IrJh17SLy9elZjkmyufNOIkRkg4sXr16sAKXliua5mQNG9wpVjlLUQnRUAEGp6ABGrDXyJVUATqS+D1FSsyFTj5mmvswpdfDobfT+xMi1T3F+oOGzbMDh06ZNlCECE3duxY+8AHPhCyGjFihP3n//yfrVr/KK+jo8Pmzp1rjzzySDD8CLBKlUn9aUel8ismn1X/858y0SddPNp+8t1bguH3E4hU9xfj3nTTTYHX8uXLw7WEZTHpc8WtJ6tc9VGYCIhAfQhIoNaHewGlKooINAYBelC9JsMXLLB+bW3B8Hs4Q/7uL9Q99thjDSG6YcOGTJLDhw/bM888Yx/72McyYYgehnoJwE9P3cK0IKbXLu7pRFAShs2aNSszNLxx48ZMTx9pySe2devW2bRp0ywWkPg/97nPZaLFeVM29URYk9/XvvY18/I4pnwsu27UgwzjvPATVk3zYX3K+OKUi23YiYOC4ScM2/36fpyyjOs5aNCg8IUDDoVwgQmsMNJQAZgQjl8mAiLQdwlIoPbda6+Wi0Ag8MsbbwwLnzakUjndWHzm8yelj8MpKxT67p/TTz/d9uzZYwg+gvAjTgcPHsxhTtuyZYtdcskloeduPIu2NhwVuBMnTgxh9ILedttt1tnZGdK/+OKLYSoB4bNnzw5h/sfLRZB6WLaLKEZ8kR6jbEQt8bZv327U4YEHHggCl/yJgyF6Y/FNfMr7zW9+Y/Q4Eoc6E16Ozf/OD8PCJxY/5TLmm3r++fy50maHUZbnhXvvvfcG8T9z5kw79dRTza9boVzyXRvyr5opYxEQgYYncEzD11AVFAERqCqBV7797YLzZ7ifHlWE6s50L2bBCd+NmF0WggZh8/Of/zzE+NnPfmZjxowJ/qQ/H//4xzNxRo4cGXrsiEuPJr2W9MbNnz/fEIKEI4JvueWWTI8qYUlG7x3pMe/R27p1q61YsSIIMcIRZQhp8jjjjDPsvPPOwxsMMUtvqscLgdGffv36hakL1If6RqdK9j687umC0zLcz3xThGopw/rZZfkQP2KbSsAPt1AuxVwb8pWJgAj0HQISqM15rVVrEagYgVNuuKHgvF578EF7Nt1ryTZTCNWCE74bMVdZiExEIOKOOamI1nejF+Ugjpg7ili66667ghAkAwQvYvN73/te6EklzA3BiJ+ycenRzE5PeCzEOE9PKeGx0TtKzypD28QhTXze/ZTR0dFhHWmjzh5eqjttwtiCk/pqfraZiof+C80gX1lcx1yiOx+XfNem0DopngiIQGsSkEBtzeuqVolAwQQ+dt99Nu7IkbwWzzfNzvjMv/mbvGnjvCkrO70PryPu2tvbs08XdIwIoseUOZAkQPByjB9DiM6bNw9vpsc1HKT/TJgwwR5++OHEHlaE1/r16zPTENJJcv5HXHOC6QC4zKXFzWWIcAQqPbHUPVecQsPuuu7PreuHf53X4vmm2fl+fc6kvGnjvCkrO70fw5x2+bG7vXHJd208j9q6Kk0ERKARCEigNsJVUB1EoMEJtHV0hJX7A9vbQ037tbUZ/vPTwu3ka64JYeX8QQTu27cvzGMsJR9EzoUXXmj0bDK8jlgaMmRIEKM+7J89T9LLQSAjFr/1rW9lhvGZIkCdiMN55sWSnryxXIt4EGdMV/B4CDMXq+SD0VPrUwCoK3Wm7pyrpn3xM/8prNwfe95poRgWSuFf+Zeft3g1fzhZxB+mO8ADQ2zTO5ydPIkLva29XZvsvHQsAiLQdwhIoLbgtVaTRKAaBBClCFJ6RC98+WXDj0gtpSxECwLNxRlDvQsWLDA/RhT6KvokP+XG58iDoXWMvD7zmc+ERTuLFy/OLJ7KJaDIh/rE8ciD/DiHkY4wN86RJm5DdjzmmbJlkoeThvqyoCrOh/O1METpyrs/H3pL2WoK/9hzjwrWUsrPZgIL8imUC/Fi5uRHelxY4ecegBl+mQiIQN8iIIHat663WisCIiACIlA6AaUUARGoEQEJ1BqBVjEiIAIiIAIiIAIiIAKFEZBALYxT68RSS0RABERABERABESgwQlIoDb4BVL1REAEREAEmoOAaikCIlA5AhKolWOpnERABERABERABERABCpAQAK1AhBbJwu1RAREQAREQAREQATqT0ACtf7XQDUQAREQARFodQJqnwiIQFEEJFCLwqXIIiACIiACIiACIiAC1SYggVptwq2Tv1oiAiIgAiIgAiIgAjUhIIFaE8wqRAREQAREQASSCChcBEQgm4AEajYRHYuACIiACIiACIiACNSVgARqXfG3TuFqiQiIgAiIgAiIgAhUioAEaqVIKh8REAEREAERqDwB5SgCfZKABGqfvOxqtAiIgAiIgAiIgAg0LgEJ1Ma9Nq1TM7VEBERABERABERABIogEATqkSNHOrdv324yMdA9oHtA94DuAd0DzXMP6FrpWrXiPYAu/T8AAAD///6D8N8AAAAGSURBVAMAadXdJHObe78AAAAASUVORK5CYII=">
          <a:extLst>
            <a:ext uri="{FF2B5EF4-FFF2-40B4-BE49-F238E27FC236}">
              <a16:creationId xmlns:a16="http://schemas.microsoft.com/office/drawing/2014/main" id="{00000000-0008-0000-0C00-000005340000}"/>
            </a:ext>
          </a:extLst>
        </xdr:cNvPr>
        <xdr:cNvSpPr>
          <a:spLocks noChangeAspect="1" noChangeArrowheads="1"/>
        </xdr:cNvSpPr>
      </xdr:nvSpPr>
      <xdr:spPr bwMode="auto">
        <a:xfrm>
          <a:off x="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304800</xdr:colOff>
      <xdr:row>8</xdr:row>
      <xdr:rowOff>114300</xdr:rowOff>
    </xdr:to>
    <xdr:sp macro="" textlink="">
      <xdr:nvSpPr>
        <xdr:cNvPr id="13320" name="AutoShape 8" descr="data:image/png;base64,iVBORw0KGgoAAAANSUhEUgAAAqgAAAFcCAYAAAAEU0zOAAAQAElEQVR4Aey9C7RV1Znn+207N0UEIy8fURJOxPgqRbqQkqTj5dB23W58VYgwJJSAIeT6IhBjhuiNyEGtqpARYwIY0x2hRNMGSyKVIEX1SNkcrhlpDVCFxCZKRA8BfIKQQglJpULv38RvO88+e+2z36/zZ/CdOddc8/lba6/13/O1jzH9EwEREAEREAEREAEREIEGIhAE6q9+9asjL7zwgkwMdA/oHtA9ULF7QM9UvVd0D+ge0D1Qyj3w/PPPrw8C9Te/+Y2dccYZMjHQPaB7QPeA7gHdA7oHdA/oHqjrPZBKpdqDQLWEfwoWAREQAREQAREQAREQgVoTkECtNXGVJwIiIAJmYiACIiACIpCHgARqHjg6JQIiIAIiIAIiIAIiUHsCpQvU2tdVJYqACIiACIiACIiACPQBAhKofeAiq4kiIALNRUC1FQEREIG+TkACta/fAWq/CIiACIiACIiACDQYgSoJ1AZrpaojAiIgAiIgAiIgAiLQNAQkUJvmUqmiIiACImBmgiACIiACfYCABGofuMhqogiIgAiIgAiIgAg0E4F6CNSS+Lz11ls2Z84cmzp1arDVq1cn5nP48GFbuHBhiLd06dIQb8eOHTZr1qwQ5nls3LgxnNMfERABERABERABERCBxiHQFAIVwblkyRIbMmSILV++3CZPnmxr1641RGculOvWrbN9+/bZscce2+00x3fddZc98sgjwcaMGdPtvA5EQAREoLkJqPYiIAIi0BoEmkKg7tmzx3bt2mUjR460fv36BRf8W7duxelm9LSuX7/eLr300h4CtVtEHYiACIiACIiACIiACDQkgYYTqLkoIToPHTpkw4YNy3W6Wxi9o/S0nnfeed3COSCP+fPnh2F+pguQL+EyERABERABERABERCBxiHQFAK1UFwM+W/ZssUuueSS0NMapxsxYoQ98MADYWifYX7EKmI2jiO/CIiACLQwATVNBERABJqGQFMI1MGDB4fh+t27d+cFS48owvPee++12bNn2969e+2nP/2p+UIpTzxo0KCQH/NUmd/q4XJFQAREQAREQAREQATqT6ApBKoLyj179gRiPveUOan0mrI6n1X9LHqiVxRDlA4dOtQ+8YlPBLEaEr77Z//+/YaQJT1zWt8NliMCIiACIiACIiACItAABJpCoNKDOnfuXGP4ni2iHnvsMbv22muNYXtn2Nv8VAQsaTHmoY4aNcomTpzoyeWKgAiIQJ8moMaLgAiIQCMRaAqBCjDEqM8hpYeU3lLC6U1l+yjOc+yGqF28eHGm9xQxSjo3pgB4XLkiIAIiIAIiIAIiIAKNQ6BpBGouZMw5ZUupadOm2eDBg3NFUZgIiIAIiIAIiIAIiECTEWhqgeq9pN6b2mTsVV0REAERaA4CqqUIiIAI1JhAUwvUGrNScSIgAiIgAiIgAiIgAjUgULRAffvtt629vd1SqVRRtmjRoho0J7EInRABERABERABERABEWgSAkULVNr1yU9+0g4ePGhHjhwpyH70ox+RTCYCIiACItByBNQgERABEag8gZIEauWroRxFQAREQAREQAREQARE4CiBogXqgAED7O677zbco1n0/vfyyy+3efPm9R6xTjFUrAiIgAiIgAiIgAiIQOMQKFqgxlXfvHmz9e/fv8dc1OHDh9urr74aR5VfBERABESg7xFQi0VABESgJAIlC1QWPX3605+2F198scc81KefftrGjh1ra9asKalSSiQCIiACIiACIiACItB3CZQkUFnJv23bNkOIfuhDH+pBjzDOrVq1yojbI0IzBaiuIiACIiACIiACIiACNSVQkkBlBT+1PO6443Bymp/zuDkjKVAEREAERKDPElDDRUAERCCJQEkCtRDx6cLU4yZVQOEiIAIiIAIiIAIiIAIiEBMoSaCygn/SpElhnmmuxVCEMQf1nHPOKWq1f1yx5vCrliIgAiIgAiIgAiIgApUmUJJApRJsHcU8U4RoKtX9V6VOP/10e/zxx7W1FKBkIiACIiACxRNQChEQgT5NoGSBCjUWQ+3cubPHKv533nnHRo8eTRSZCIiACIiACIiACIiACBRFoCyBWlRJfS+yWiwCIiACIiACIiACIlACgaoJVLaXmjFjhjbsL+GiKIkIiIAIiEA+AjonAiLQ6gSqJlBbHZzaJwIiIAIiIAIiIAIiUB0CJQlUVunzc6apVPfFUanUe8dsL9XZ2VmdWrdArmqCCIiACIiACIiACIhAbgIlCVQWR11xxRW2adOmHgukjhw5EsLYB7W9vT13qQoVAREQAREQgeoQUK4iIAItQKAkgUq7r7nmGnvwwQfxykRABERABERABERABESgYgRKFqi+jdTmzZsrVhll9C4BOSIgAiIgAiIgAiLQhwmULFBhtmTJksT9Tvm1qRUrVhjTAYgrEwEREAEREIF6E1D5ItDqBJ5//nm77LLLbPz48cHlOLvNe/futSlTpvSIQ9ze0mbnVa3jsgQqvaf9+/e3VOq9xVGpVMpYQMVCqmpVWvmKgAiIgAiIgAiIgAh0J4Dw7OjosKuuusrWrl1rp512mn3729+2Q4cOZSLi/853vmNLly61xx57zOhQXLVqlXlafiF0/fr1hpudNpNJDTwlC9RFixbZpz/9aXvxxRfDoihfHIXrP4G6Zs2aGjShrxWh9oqACIiACIiACIhATwKITPahb2trs2OPPdbGjBljb7zxRjeBSvjtt99uQ4cO7ZaBpx03blwIp7MxO204UaM/JQlUGr9t2zZDiOYawieMcyhy4taoLSpGBERABERABEonoJQi0OQE3nzzzdCCE044IbhJf5566qkwvD958mQ78cQT7Utf+lIQrPSmdnV1ZZKh4RCumYAaekoSqGwhRR3Z6xQ3l/k5j5srjsJEQAREQAREQAREQARqS+Ciiy4yhvEZ4qeX9NZbbw09rpdeeqktX748iFfc2taqe2klCdRCxKcLU4/bvVgdVYmAshUBERABERABEejDBN555x3zntTeMDDMf+6552amAUybNi0IV8TrzJkzw/xU4vSWTzXOH1NKpnQBT5o0KUygzbUYijAm155zzjmhcaWUoTQiIAIiIAIi0DgEVJO+QKCQVewMeTfqCvizzz7bTjrpJGOYnsVQGzduNAQo807nzJlj2K5du+zuu+8O81KJQw8qw/zE8WtMG1lkRY9qUwlUGnD55ZeHOagI0VSq+yr+008/3R5//HGbN28eUWUiIAIiIAIiIAIi0NAEEGXNvgIeMXnjjTeGYXrEJeLzuuuuy3Bn0dSHP/xhYyEU5zHi3HHHHSEOApbtqZibirClRzWcqMOfY8opk8VQO3fu7LGKn+5l38i/nPyVtrIElJsIiIAIiIAIVItAs/c+IlBZFNTsK+B9finD9CtXrgyLn9gWlOt+5ZVX4liuOPSgLl68ODPEz0r/ELlOf8oSqHWqs4oVAREQAREQgUYi0Ofrgrhr9t5Hn7fZCivgs29IBCniExGafa5Rj0sWqMwzZY+sVOro8D77osaN5FvIjBkzjHhxuPwiIAIiIAIiIAKtRQCBynu/2XsfC7kqiD16Jxt5BXwh7Wj0OCULVLYkuOGGGzLD+zS0vb3duEHxy5qMgKorAiIgAiIgAiUSaJXeR6Yoelt6Q8F8T+ZpMoeTxUbM10S4YvVeAd9b3ZvhfEkClV5R5p5Onz4900YWRN1zzz129dVXS6RmqMgjAiIgAiLQ1wmo/e8RaOTex1ZaAf8e8eb1lSRQaS7D+9l7nLIwav78+UGk+j6oxK2EvfXWW2F7hKlTpxq2evXqxGwPHz5sCxcuDPGWLl2aiUca0mKsVCPPzEl5REAEREAEREAESibQ7L2P9Ii2ygr4ki9iAyUsSaAiTH/961/bCy+80KMpLlKZAtDjZIkBCM4lS5bYkCFDwtYJbH/A/lw7duzImeO6dets37594VcRPAJ7gTFf5KabbjIXrY888oiflpuXgE6KgAiIgAiIQDKBpN5HRB97brJv6Pbt2xt+/03v4WWYvplXwCdfqeY5U5JAZaP+z33uc8aKsFxNRaSykX9nZ2eu00WH7dmzx9hYduTIkdavXz/DJZOtW7fidDN6Rbmx2NsrXq32zDPPhK0WRowYYYMHD7YzzjjD+LAQv1sGOhABERABERCBWhFokXIQovl6H5mryXu3GfbfzL4kiFb0TqwpsuPouPIEShKoVION+lesWIE3p3GeearslZozQhGBiEgmIA8bNqzXVPSK0tN63nnnZeLSA0uPKuG6wTJY5BEBERABERCBihFAyNFBhHnvI3ujvvzyy+abxeeKw3sZAUg6rN77b1YMSANldLiry7o6OuzZ8ePtmY9+NNgLn/2sEd5A1exWlaIFKqv0uXlwu+WU52DNmjWWvQ1Vnugln2LIf8uWLXbJJZeEntaSM1LCYggorgiIgAiIgAjkJHDWWWfZsmXLwghmzggKrDqBA52dQZDuXLjQ8CNKsdcefDAIVtyqV6KEAooWqCWUUXYShuT5hrV79+68eXlP67333muzZ8829mX76U9/ag888ECYv0ovKj2xeTPRSREQAREQARFoCAKqhAiUT4Be06RcDqd7VhGuuElx6hVekkD9yU9+YiyUSqVSlkr1bldccUVZ7Rs0aFBY8MRcVDLyuafMRaXXdNasWcYK/TFjxhhD/BgLoZgT84lPfCKI1VNPPdUQp/v37zeELPNPmQ+D+CVPmQiIgAiIgAiIgAi0EgGG8b09A9vb7cy/+Ru78OWXg9uvrS2cQpwiUsNBA/0pWqCyQKoz3V185MiRzCb9hfjZJ7XUdiMi586da1vSw/dsEcVq/GuvvdZY8OR59jY/deLEiTZq1ChjGyx6V5mPirD19HKrQ0C5ioAIiIAIiIAI1IcAQ/pe8kkzZtjJ11xj/dragotY9XNxPA+rt1u0QK1XhRGjDNXTO4rRW0pd6E1l+J/zHLshapl0jRj1MPykxRYsWKB5qg5GrgiIgAiIQLMRUH1rRIAexq6O5lpg5Giou/sRp+7HRajiNqo1jUDNBZChelb88fNiCNJccRQmAiIgAiIgAiIgAqUQoGeRVe8MgeNH8GGvPVj/BUbUA6NeXWkBjTGkz5zTDamUYXGbiZd03IhitakFKqKUXlLvTY3By98EBFRFERABERABEWhgAoi9pOohDhGuuElxygknXwxhifjEqA+G+EQ4YxxTDwzhTPxc5SJeOU+e5PX6ive2CpVAzUVMYSIgAiIgAiIgAhUl0EiZuSBCSCGoMMQS4Y1Uz+y6UEcPG1iFBUa0H0M0IhgxGGFJAhTxiXm9enP/aNgwO6ZfvxCNsmgT/He+u+VUOJH+E89HTR82xP+m7kFtCIKqhAiIgAiIgAiIQE4CiKlYECGSMEQZQgw3Z8IGCKTuXo1SFhjRTvKgjYhPjDbDIxagiEYEI0Z8zMvtzaXnE/HM/NLhCxaE1fnnr19v444cCTZ21y47GODO9AAAEABJREFUb926sDAqV16kJ36uc/UOk0Ct9xVQ+QkEFCwCIiACItDsBBBkSW1AwCHKcJPi1DM8rhcCMK4Lws6P/+3tt62ro8MQmrQ3FqAcE047McRnnK/nkculDAwBivjE6OlEULoAvfDll41jwtvSdaCexI/z45g4pMfPOfLlmPQeRngjWUUFKr8YlUod3Rd1+PDh9uqrrzZSW1UXERABERABEWhIAvywzJQpU2z8+PHBnnrqqR71jONcdtllxs+IeiTie1ryIa6f6+HWKABh5kUhghBRCCJcBBLnEGsIN/yVNvKODXHoRq8mhrCMjTq7vW/gwEyVSJc5SHvi43/du9doA/kRTpnpKL3+hwEGG8QihpDEEKCwwjhGfGK5BGivBaUjUA7pycvz5jh9qmH/lyRQ305/W/jUpz5lmzdvzjQMP3uMvvLKK8a+qGyUf+utt2bOyyMCIiACIiACItCTAD8ic+edd9q5555r7Exz8cUX23333Rd+DdFjE+c73/mO8W5lL3D2JF+1alU4jVBdtGiRzZw5M6RfuXJlQ/y0KGItVDD9J98Q+f5//EcjrttrDz5obl3pXsHYXDzSMxkbvZYYQ+duHMcWx/d8EJaxebm4vz9wIF3zo/+JTxjik/rEC4yOxuj5F1GIISoRnxgCEXORmC1AEatYz9z6XkhRApUeUXpG+RWpAwcO2Jlnnpkh9o/pG+wzn/mMfehDHwphF1xwge3cuVO9qIGG/lSYgLITAREQgZYhgPh84403jPcrjRo3bpzRERT3grLf9+23355TeG7cuNEQrBMmTCB5w9jhrq5MXRBpmYO0B+GWdsL/3+7ebbnEI6IwFo/4EYmYi1l3KQsLGVbhD3lTHwQv9aBcL4a2DV+wwDDEJ6IzFqD0GLelhTaG+MQ8rdxkAkUJVMQnonPTpk02cODATK58kLZt22bTp0/PhCFiOTjllFPChw5xy7FMBERABERABETgPQIIUd6jbW1t7wXm8Pkw/uTJk+3EE0+0L33pSyEW7+XXX3/dCGeYv7wh/pBlRf4MbG/P5BMLOgKzjwmrtPVrawuLg9ylPm6ISgxRGRti0g2xOeLee+39J5+cs2r90vkTh/iIT4z8Cc+ZQIFFEShKoHrO3nP6wgsvhCCGIvAgYHGxgwcPBmGKy4cnPsd5mQiIgAiIgAiIQOEELrroojCEzxA/Pa5Mo6P3lRzOO+88W7t2rXGO43Xr1uHUzehxLHSI/N8NGGAIOzeEo1ssHvEjBjGEYWz0WmL0XLpxHFscnzwwRGVsXi4u9Rn2xS/av/9f/yv0jnIMUAQodSFvDyNcVlkCJQlUhhLuv/9++/SnP22pVMr4ILhI9eo99NBDds4554RhBw+TKwK1IKAyREAERKAZCXR1dRVU7aFDh4b5qohUF6ixv6BMqhAJUcr8TIbBsbe3bMmUwrmkIfJPpju0conHfAISYRgbohHLFFhBD/kiYqkj4hdhynEFi1BWOQgckyOsoCB6ROkZZUFUZ2dnDyE6b948wwrKTJFEQAREQAREoI8S+MhHPmKnnXZaWLcBgg0bNoRjwu+++25jyH779u2GH0GKIUgZ5mdu6rhx781ZLXS6AOWUYDmTID67OjoMUbpz4ULjOI6Yet/74sOMH+GH6MsEyCMCEYGSBWqUR04vW04x4VtzT3PiUaAIiIAIiIAIBAKIzBtuuMGefvppYw4pLseEE4HV/WeccYYhRC+99FLDEKh33HGHEYeh/7Fjx9r1118f7KqrrjLCSFstQ4S6KHVhGpeF+By+YIHR2/inv/yl4afHkzjxOQ8jXCYCMYGSBSrCEwGaSqXCXFOOyZitLlKplLH9BT2s9LQSLhOBhiCgSoiACIhAAxI466yz7IknnghzTHE5Zvuol19+2a677rpQY0Qn21Bh2VtJscKfcGzatGkhfjX+xMI0V29pLD4ZBucYw09vqYbIq3FVWjPPkgQqqw3ZUor92Bjif/zxx8O3tk996lOBEmErVqwIfv0RAREQAREQAREongAiddmyZTm3lio+t/JS5OstJWd6SOktxRCjhMlEoBwCJQlUVubTe8pQBIWPHj3ajj/++GCadwoRmQiIgAiIQK0IMO+SeZq8kzC2Y8pVNnM4OY89/PDDIQpxOXYjH/ILJ/v4H+8t3ZAeFd2ZY24pPaMIU3pFEaUc93Fkan4FCZQkUPm1qF//+tfdqsGK/UmTJnUL04EINBcB1VYERKDZCLBgqLdfYaJNCNJx48aFIXR+qYktmVyInnTSSWF7JobHs4fOSdvXjI3w4xX32e0fvmCBMVyv3tJsMjquJIGSBGolK6C8REAEREAERKBUAghUFgwxqkce49IilGloLj4Jw5iXyRxO/LKeBOLeUsQpIjWORe/o8LQw9d7Sohc3xZnJLwIFEChZoP74xz82fi0qlUqFvVDZMPiKK64I/lTqaBgPDF88VUBdFEUEREAEREAEiiKAEEWQtrW15U1HPIbvGcpnlXxHR0dmbmf8K0xMA8ibUYudRJgiSHOtxKepCFP2I1VvKTRktSRQkkBlzuk777xjLIbKZ1rFX8tLqbKqTEDZi4AINDEBNrdn+J5hfLZk+vKXv2yskqdXlTBs5syZ9uSTTxrzUpu4qb1WHVEaL3rK11uKMOVXlXrNVBFEoMIEShKoFa6DshMBERABERCBsggU+itMFDJu3Dijk+XNN9/kMGNjxoyx/v37Z45bzRML06RFT/XpLW010mpPJQhIoFaCovIQAREQARGoCwF+bam3X2FieP8b3/hG6DGlkohZhOgJJ5zAYcY2btwY/NnhIbBOf1xUPjt+fPilJobiGZInvJAqES/uLUWYxun6tbXZ8AVHN9RXb2lMRv56E5BArfcVUPktQUCNEAERqA8BfkmJX11iXqnPL+WYcGrErzAxvD99+nRj3ilxli9fbmyJyD6jzDklDIvDSVtvO9DZGUQpohI/YhNjSB7BiptUR+K5MCU9x3HcWJi2dXQYx/F5+UWg3gQkUOt9BVS+CIiACIhAWQQQmvz6EvNIcTlmfmn8K0yIVJ+DSjzmnlJo/AtMcTjn6m2I0KQ6IDhzCU8XpfS0cj5OjwiNe0sRpvH5BvWrWn2UQNECldWS7e3tYbX+jBkzbNGiRcGvFft99A5Ss0VABESgAQkgUhvlV5hKwcMwvqcb2N5uPjcUF6HJuVikIkx721CfIfw29ZaCTtYEBIoWqHzDnDBhgrF6n435t23bFvz83Olf/dVfNUGTVUURqDEBFScCIiACRRJgSN+TnJTuDGIlPcIUF5Hq595YuTIzDcDD3FVvqZOQ24wEihaoNJJfjcI95ZRT7OMf/zhewz9w4MDg1x8REAEREAEREIHSCdA76qkRpe7H7dfWhhPsD4cPB9f/cA5h6hvqc+znWtFVm1qXQNEC9YILLrCf/exngQj7oV533XXBv2nTJhswYEDw648IiIAIiIAIiEDpBBjW99Rxbyph2ceEIWLpWfVhfMJkItDMBIoWqB/60Ifsrrvu6tHmyy+/PKyK7HFCASIgAnkI6JQIiIAImNFjyqp85pKyOCoWocxH5RxxOP/6ihUZZANGjTJ6SxGniNTMCXlEoMkJFC1Q4/Zu3rw5bGqcSh39adNU6qirBVMxJflFQAREQARE4CgBRCbiE6GJIUZZ3MSqe4TozoULjfNHYx/9SxrOESf7/Oh//uejkfS3JwGFNDWBkgUqq/c//elP24svvmgsmIqN/ej4Kbk1a9Y0NRxVXgREQAREoHkJIOxcBCLuMIQe4bVoFeXQ8+l1cCGKKEVoYtliNK7X+08+2VLve18clPH3a2uz89evzxzLIwKtRqAkgcpWU6zeR4gy5J8NhTDOrVq1yoibfV7HIiACBRFQpCYgEG/0jj9XlQlnI3js4YcfzkTBTxhGnMwJecomgPBDkLoIRCxiCEYEIm7ZhbybAflSHkIUI38Xowhir8O70XM6CM6B7e3hV50Qngzbf/zVV+1Pf/nLEMY5EhKPRVDMNfUwwmUi0GoEShKoBw8eDByOO+644Ob64+c8bq44ChMBERCBZiaAwHzuuefsscceszvvvNOefPJJe+qpp7o1iTjjxo0ztui7+OKLbe3atcZPb3o8wmfOnGl8qWdz+W6JdVAyAURiUmIEJaIRNylOUjhpELfZQpTyyBNDrCalR2BiwxcsMMzFKIITf1tHh8XCk7iEcQ7RSjyOk/JXeKEEFK/RCZQkUAsRny5MPW6jg1D9REAERKBYAjt37rQTTzzR+FnNs88+20466STr6urqls20adPMf7UoPkEY5+Iw+StDgF5LzwmxxwIihB0ugo9zh7u6DDGJP5dxHkOIYgjQcnpFKZs6uCEyMeqXq3yFiUBfJ1CSQGU7KTbpZ57pq+khiGyIhHGO/VKJm31exyIgAuUTUA71JXDo0CF74403MgI1qTb0lk6ZMsUYxqeXtCPdQzZ06FAj/Zw5c0L48uXLwy4o/PpRUj7VCo/rRx29Zze7PKYgcB6jV9jPJ4X7+Xq4Bzo7M8Xm2+Te4yFE8WcLUZ8igJDlfCbTHB6ELz2iWNzbiR8hygp74uRIqiAREIEcBEoSqOTDtlI8bBGiqdTR1fup1FH39NNPN35Zat68eUStiL311lvGw3zq1KmGrV69Ome+O3bssFmzZoU4cbzscM5t3LgxZx4KFAEREIFKEUCMrly5Mgzx87z88pe/bAzl0+u6ePHiEM4Q/x133NFjekCl6pCUDyKZqQnnnntuqAdTEO67774wBSFOgyAdN25cJo5PU0gKj9PWw4/g9HIRhu7H7dfWhhPsd6+9Zt4rSg9poUKUXs/h6SF6ekURoPHQe1v6CwjnQwH606wEVO8GIFCyQKXuLIZiiCtewY//nXfeMTbxJ04l7PDhw7ZkyRIbMmSI0dMwefLkMI8L0RnnT7x169bZ1772tRDvzDPPDA9UxC3xeCGwh+sjjzxi2JgxYwiWiYAIiEDJBOhFRegVksG4tMjj+fjmm292i86zqH///j2mB3SLVIUD6k392RqQ7KkfC1vpVeXYjakITEnwY3eTwv18vdxYIGb3fMbH2b/ClF1fxCwCd3hajMZCFD9ClHNxWdnpdSwCIlA6gbIEaunFFpdyz549tmvXLhs5cqT169cvuOSwdetWnIxxbvbs2TZ48OAwfLZv374gahGmmUjyiEBfIKA2Vp0AzxWEJQIPofeLX/wi7FpCGMPkDIXjfuMb3wg9plSoq6sr7B19wgknGL2PnCccwYpwbWtr47BmhhBFkPZWLvFyTVNICq9ZAxIKOj79RcBPMR+VRU2H0+wZwo83ufc4CNGB766gzxaj9JIiRjnv8eWKgAhUn0BTCFR6QHkBDBs2rFciDNszfI9QJfIXvvCFIGrxk8f8+fPD8D/TBciXcJkIiIAIlELgyiuvDHNQGdVhiP6qq64yn0fKgikWTk2fPt060sO+CFZGgJj6RBzSsoM1LDkAABAASURBVPqfcNIyzJ+rl7KUelU6TdI0haTwSpdfTH4I0UP/+39nknCMSPX5pAc6OzPn6An14Xn8CFFMYjSDSJ4cBBRUGwJVE6h8K58xY4axYKo2TTlaCr0XDN/zImBKwC233GJMBRgxYoQ98MADYWifYX7EKvGOptJfERABESieAL2oPo+U7aIY8ubZgvC88cYbDQGH+RxU4rgIzZW2+BpUJkVXunex0JzGpXsn6e2l1zdOkxQex6mWHxFK7ygiFHtz1aq8RfVrO7rJvYRoXkw6KQJ1JVA1gVrJVjFkz8N89+7dBWfLcD9TAnhZZPeUDho0KGwLwxQA5q0WnKkiikBLEFAjqkmAZxWi1YVoNcsqN++PfOQjdtpppxlrCchrw4YN4Zhwph/Qu4ubNE0hKZy8amGxMN25cKFxHJf7R+lRN4b7XYgiTIcvWGBs9eRhcXz5RUAEGodASQKVXtHhw4dbKnV01X4q1dNl/9POzs6KtNQFJXNRydDnniJA6R1l1T6r+vEvW7aMKMGIz8sCgRsC3v2zf//+MEeV9AjZd4PliIAIiECfIsDz8YYbbgg/EoAYZWcWjgkHRG/TFJKmL5C2WoYI7eroMHpKMYRpXFYsQsfu2mWjOjvt/PXrzYfy29Jp4/jyi0BFCSizihEoSaCyev+KK66wTZs2Gav2cxkb9be3t1ekogjMuXPn2pYtW8L8UYbPrr32WmPY3gtgfirHiE7moGLEv+2220I8BCxhGPNQR40aZRMnTvTkckVABESgTxJgPuwTTzxhTD/A5ZiRJ56zvU1TSJq+UA2QsTBFlHIcl9MvPWzvvaNtaRHKcXxefhEQgeYiUJJApYnXXHONPfjgg3hrYohPn0PK3FHmmlIwval82+c8x4RzHiO+hyNGCXPzRVSkkYmACGQIyCMCYQpUo0xT6EqLTXpKMYRp9uVxUXrhyy9bWzpu9nkdi4AINCeBkgWq73O6efPmurWcuaV862dhAr2sdauIChYBERABEagYAXpHEaYbUqnwc6Qcx5nTO4owZdgeUcpxfF5+EWhMAqpVMQSKFqiLFi0K+/ghTNk834VqdqEDBgywFStWGNMBss9V6hhRyrd8ek0rlafyEQEREAERqA+B1x580OItobJrgShlPql6S7PJ6FgEWo9A0QKVPfxef/11u/nmm8Miqfb29rA5deuhUYtEQASyCehYBCpNgN7RrvTQPL2liFNEalwGvaMIU+8tHZh+58Tn5RcBEWhNAkULVDDQO9rZ2RkWSCFUWbGfSqVszZo1nJaJgAiIQJ8m4KLr2fHjM6vNEV+E92kwUeNhAZOkuaUIU37FSb2lETR5W5mA2pZFoCSBGudx+eWXB6HKSv5Vq1aFXlW2oGIrqjie/CIgAiLQFwgcSH95d9GFHyGG0TOIYMXtCxxytREOXeneUvhg2SwQpd5bijA9+ZprcmWjMBEQgT5AoGyBGjNasWJFEKuPP/64nX766UGsMmc1jiO/CIhAixJQswKBZ9O9psGT4w8CbWeODeVzRG2pINrtwjRX+xGm6i1tqUuuxohA2QQqKlC9Niyc4qfw6FUlrH///saiKvx93R5++GFjQ2xszpw54QcDspk8//zzdtlll4V4U6ZMsb1792ai3H333SGcfDKB8oiACDQEAYasvSLMlXTRhYsI4xxiDZGGv5GNeiIqEdz0dmK0j/BC6k080pMOy24zPOgtpacUU29pIVQVp68S6IvtropAjUGyqAqximiNw/uin58MfPTRR+3+++8P9tJLL9kPfvCDbigQo0yV+Nu//dsQ5+2337Z169YFIYugPeGEE8IuCt0S6UAERKAhCDCk7xU5acYMQ3QhxHARqX4ujudhjeRSPxeV+A93dYWfEWVIHsGKm1Rf4rowRZRyHMeFhwvTtvRwP8fxeflFQAREAAJVF6gUIjtKoCv9kGeBGb++wm9dx7+BfTSGGeduv/32sFG2h+HyYwRsqTVu3DgOZSLQZAT6RnVjMYYojVvdTEIMERrXPfbTxlzC00WpC9s4DW0fvmCB0VOKIUzj8/KLgAiIQDaBighUhu8Zxk+lUmHeaSp11NViqe64d+7caSeeeGIP8dk9lhnD90wBuP76623s2LHGDxFkx9GxCIhA4xFgWN9rdaCz073BjY9/f+CAIQIZMscQd/RKuhEXQwxiIYMa/aE+XhTtoecXUYmL0OQcdXKRSt3ZIsqPOe9GfBemiFKO/ZxcERCBChFo0WzKFqgMQbPV1MqVK405p7EhyKq5UX+LXpMgSPmFLKYCPP3008a801Ztq9olAq1E4PhohAOhh+BEzCHiXl+xItNUBCoClPPYzoULwwb1pMEQrxi9kRgCENeNcxhxMfLHyAsjb4yysUzBBXhI59HyTVN4I/3Mpz7U3eO766IUYYsw9XC5IiACIlAogbIF6sGDB2348OFGj1+hhfbleG+88UaYT1oIA58GUEyaQvJVHBFoMAItUx2G9d83cGBoD8IQ8egiLhZ+IUKRf8jPjbwwxCiGSMQoD0O8YpSNIXAx/BjnMOK6ucClDK8a7XE/btwD+ofDhwnKGOcQpr6hPseZk/KIgAiIQJEEyhaobNJPmQhVXFkygXHp3hV6nFkI9atf/cpYJEXYoUOHjAVQ2JYtW+wb3/hGyIRwxGkh0wJCAv0RARGoG4HXHnzQEH30jiZV4o+GDbOzv/994+c6MYbNseELFoQFVQhCjKF1DJGHJeVXbDjiE0PcYtTZzQVunCdx8h1zjvrSBvWWQkMmAo1GoHnrU7ZAZdHPpEmT7NZbb21eCjWq+UUXXRTmlDK3FGN+KWFe/JgxY2zUqFHGSn16pCdPnhzmrH7pS18KURjqJx27Iixfvtyyt6AKkfRHBESgpgQQfAhTeiLxe+H0pB571lnhsF9bmyFCx+7aZSdOmWID29uDnXzNNUGYtnV0GCLPDfGKIfoweiVx3TiHeXzyxjw/z59ysVCJEv7QJgQs7epK1zGepjBg1CijXtSBckvIXklEQAREIJFA0QKVHsD29MM1lTq6ECqVStkVV1xhDz30ULcFUqlUKgz96xelurNnhT7zSzH8nGWRGe6VV16Jk5mDShxW7rOCnxPEJ8yNeb+s+uecTARalUCjtgvRhjBlyDzuaUQQIhb/w/79NuYXvwgiDmHZlhZ45bSFfN0Gpp/BGMIQI28MsYghXjHKxRCSGH6Mcxhx3agzeZ2Q7nA4pl+/UFXaiEiljfSwxu0c/c//HOLojwiIgAhUg0DRApUe087OTosXQyX5tUiqsEtGL2osRAtLpVgi0PwEGBVgtADDn6tFvqtFdpw4nOkxTInJlb7SYYi2rrTYRLTFgo1yEHkIQMQix41mSQIXYUqdEavnPPaYnbdunRE3V/0JR9zmOqcwERCBpiLQ0JUtWqDSGnpR1TMKCZkIiECpBBCYzz33nD2WFkR33nmnPfnkk8aPWcT5+TGjBjNnzjR2teCX1gjv7Ucv4nwq5XdhSm9inCfClB5KRF4c3qx+emcRobQLP+1AmHKMAPcwwmUiIAIiUA0CJQlUKvKZz3wmDOmz/6kPURMua30CCAt6s7CknitERK6fa43DOc9x6xNTC3MRYITFFwCeffbZdtJJJ1lXV1e3qIwu5NoHmHiM5gwdOtR8twvy65a4ggcIU1bBZwtThBqCrVWEaYwMQUq7EKqI71ZtZ9xm+UVABBqHQEkClRdD57vD/K+//rqxD2oqpTmnjXNZq1eTQnqu2KUg18+1Et6RHhq96qqrbO3atcYvaX37298ueNut6rVKOdeaAMPxhexQQTy+BPFliIWB/HTyWWedZYhRF7fVrPuBzk5jKD9bmCLeEG4Y/mrWQXmLgAiIQD0I1LvMkgRqXOlYrDL8xsr0VCpl7e3txlSAOK78zU+gq6vLuOYszkrqueIcC7p8cZe3GoHKPdHW1hZ+TYtdCxApiBCPI1cEYgLcQ8zP9iH+O+64o8c0gDh+pfzMM2UBFIbf80WMapjbacgVAREQgeoRKFugxlXjV6Po2WDR1D333GOf/OQnTXNVY0LN7+f6FtJz5dMA2BaLLy0M07755psBANtoBU8d/3j96Jmjhy6XSI7jxAt4mJbA9ATS4nJcx6Y0ddHFfEHhCw1TiviSRKN7T0us4gwx2pXu5afX9EC699RTx8K0LX3ew+WKgAiIgAhUh0DFBCo9Y+3pXtNU6uj2Uwz7/+QnPzFEa3WqrlwbmQCClF6vRvy51kKmKRAHvrQhXpxDL3BHWqBomgJ0Sjd6RhGcLjJ/8YtfhBEXwmCP+MflSwIuJfEFhz2A6YEfN25ciM/1iH/0gnilWCxMs4fzhy9YYJp/WQpVpREBEWhZAjVoWFkCdc2aNWGhVCqVCgsc6DWl9xTr7OwMQ8E1aEPTF+EvR4YT6bnB2HuQ8EZsnIuKQurm0wBI89vf/tYQGAiNQtJWK05XAdMUkhbnIIj4MoZIyhZZ1apvUr706iLkMPy54iHwOI/FcfAThuHPlbbaYez7S288P0jB0D2in/mllMuCKRZOEYdV/tSTOHxZ4Npg9MzTQ4/hJ4y0xVpX+gsHn7lsYTow/YVbwrRYmoovAiIgApUhUJJAZdh++PDhhiDlJ04RpAiP0aNHV6ZWfSiXA2kh7y9H/IhSjF9vQbDiNhKOcQk9VwxzM9yNIMKf6+daR40aFb7IdKUFIkPqGzdutHPPPdeYs1rLNhYyTYH6MfSPMIoX57i4rvc0BTiXukUTaZkvTu82ht97KWt5HRD4Pr+Unmp63eGOIL3xxhvDfZErjteRec6kw/B7eIGuHYg+e3EahvNZ/IThj8/JLwIiIAIiUBsCJQlUhu15ySNQ6elIpY4O69OjWptqt04piNCk1iBU6dXBTYpT63B6qeitotcKw08Y9WB+IEO09IIh4BB39I7RS8bPtSJEER4IvksvvdToVb3uuutI2nAWCyN67ei9q4eISwLD5w+u1JOeRj6HXWnhH8fnuiD6CGtra8v0XpOWHRTo3eaasOgtOy1p6mG0B9FK3atVPp8nPncYfi8HMcpG9fSaDkz3nnq4XBEQAREQgWIIVCZuSQLVi6bHlJ5TelAxthZKpY6K1fb0A56hUI8rtycBhvE9lBeivxxxeVlyjhcoIhV/oxi9VfRaYfipF9eeHlTEKccII85jCA6EB+EID8KwlStXhl4ywmttiGN66wopF9GN+HYRxz3vPamFpK90HOpN/V2gFpL/hg0bQu81YpbRD9KTj6dFtLq/VV0+S3zmGLE4kO499XbyWRv+7jzTk6+5xoPlioAIiIAI1JFAWQI1u94rVqwwhCo2YcIE++M//mOt4s+GFB3HL8mTZswwXo68LHERqR41judhjeYiVBGljVavXPUZV8A0BYbBvccUMYoobUv3QiLwvLcSgVevaQq52pUURjv4lSZ6rekx5bNJXHq3MfYy5rhVDWHq80yzp8wMX5B7AVSrslC7REA8sbW9AAAQAElEQVQERKBZCFRMoM5IC6xU6mjvaSqVCu2nV4bpAOFAf3oQ4MXpgYhS9+MiVHGxf3v7bWsGkUpdm8HoxWVqAlMUMPyEUXd6SukxTVqcg8BrlGkK2b2g1D/bmA+8aNEiu/jii82/QNAGeq/pxWa+J4KbXtXstK1w7MJ058KF3ZojYdoNhw5EQAREoFYECi6nJIHK0H17egg/lUplVvFPmjTJ6Dl14xdfCq5FH404MM3Qm54tQOPjf927154dPz78og1DlLx04/Oeh9zCCdDji0DD8JMynqbAlASmJnAec3FHPMQsYRhCD8FHeK2MuiGiXaDGWzQhSJlqQQ8wOw50dHQYAtzbmF3HdevWhSDvVQ0HLfCHz8iG9PMpW5jyxY85pm1pLvhboKlqggiIgAi0JIGSBCor91ml7WIU9/LLL29JQNVs1PHpoWbPH+HJ8CO9qrxcX1+xwk9lXM4RZ2e6N8gFK/PpPK1EawZVSR5EXCxES8qkRono4WUOKkP0LOCKt2jyXmDEJ8P3DO+zYA1jSymG/PFjjz76qCFiay2yq4WJzwCfCT4jcRmI0fPXrw/7meKPzxXtVwIREAEREIGqEyhJoDJs/yd/8idVr1yrF8Cwvr8sEZ8ITX+58qL19sc9rR6GSxoM0UpaF634CYvzIL6sdQjQi5qrhzfuBUZs08sbGyI87gF+4oknzBe2NTMdPgfc/xh+bwufLx/OT/oceVy5IiACIiAC9SUQl16SQN28ebPRS5NKvTfEn0r19A8fPlyLpGLaWX5eniyGws06FQ4Jp9cHG3fkSOj9IT7CNully8sZcYpI5WWN4MU4JjxkrD8tSwABijBt5gZyD3elh+Cz71/Cs9tFGHG5x7O/kLkwZTg/O52ORUAEREAEGptASQL1lFNOCdsDjUsPUTPczxB/LtMiqd4vPkITATp8wQLDTwqEKcfMlfMwD0ecIlJJw3lc4sbxiOvGCxxDnCJSmZfHyxw/YdkvdU8nVwTqQYD7kfuTIXr83LsY9yqCFZd6EebClLiEufF54AtdfYSp10KuCIiACIhAOQRKEqgM8SM+faN+9ZSWcwnMEKS8TBGbvFgRnhz3livpEKbEjdMiYBGynMuVBy93XvSIVF76CAJcjgnPlaa3MPJEMJAP+WHkR3hvaXVeBJwA94/7s13uJcToi1/8YlgwiD+Ow/1e6GcnTie/CIiACIhA4xHoIVCLqaJv1P/000+HlcKpVMr0a1LFEKx8XEQr4hSRimjlhY2fXiVe4LlK5MVPbxXiFFFZbC8raRGkCAb85IeRH4IDN1e5ChOBmAD3nh9zr3Lf+v3Lfc057qs93/oW3oxxjnsdw585IY8IiIAIiEDTEihLoHqrvUeVYX4WaaRSKWPvRT9fCfett96yOXPm2NSpU4OtXr06Z7Y7duywWbNmhTjEjePhJwwjL/LMmUkLBfLCRrB6LysvfIyXP+EIgVzNRQggLBENiEwEKC7HiNA4DeHxcewnH4QrbhzeiH7qqF7g+l2Z+L7K98MVXkPubb54cT8n3ccet0FcVUMEREAERKBAAhURqHFZK1Yc/TUpwio19H/48GFbsmSJDRkyxJYvX25srbN27VpDjFKOG/HYWudrX/taiHfmmWcaK5gRovziD5uS33TTTbZ06dKQ5JFHHgluX/rDSx1DnCJS6XXiBY+fsKQXPeINAYFofXb8ePNe1p997GMZfKQlH8+PcjhJ2p0Lu2+UTngjGW1DhFNP/NQZ8/biNlJ9W7Eu8PZ2cS+6H9fvJfyp973PXJjyxYswmQiIgAiIQGsRKE6gFtD2GTNmWCqVsm3bttnOnTuN3tUCkuWNsmfPHtu1a5eNHDnS+vXrF1wSbN26FSdjnJs9e7YNHjzYDh06ZPv27Quili15nnnmmbCwa8SIEeH8GWecYdu3bzfEayaDPurh5Y8gQFye/+5ekS4yCU/CgqD4zYsvZk7n6/VC9GUiNqAH0Z1ULdqJcMVNiqPwwgjAkHuBnmoM7nwx4AtPnANxko6P/+QnTcI0piO/CIiACLQegYoI1FdffdXoLU2lUua/KLViRc+N5kvFh4hEcA4bNqzXLOgpZQgfoUrkL3zhCzjdxGoI0J9EAghWDHGKaPWFW/gJo6c0V2LOxeHk4ce/3b07/BrWs+neV6YJYAgUeibdECUYIgbztNV2qYuXQdtopwt0bwP12dngvcC0gXrCFc4IP4z2Ec75WhhlcR25rl4X6oMIpT74YYkRj/jZ9aLOpOccecQ/XOHXJDtNsx+r/iIgAiIgAu8RKEug+n6op59+uj3++OPGHNR6/6IUPwHJ0D1TAZgScMstt9hLL730XovlK4kAogABinjzXlbcY886K5MfYiNzkPbEx0d+/3vjGEN4YAgUhIgbwgVDxGAuaPBjnMM8PsIFIy+MvDFEDZauQkH/SeMRm7kXmHbACa74YYDBBm643s5yXfLFyJNrwDWhDL9m+AnzulCf3sr8o/QX0GPSIyTEI2/Sx+0hHOMexJWJgAiIgAi0LoGSBKr3mN58883GTym+8847Nnr06KpRYsieYfrd6V64QgthuJ8pAfS8Uj/EKkP+HBeah+IlE0Cw0tt4wlVXZSIhKBAsiAtES9zrlYlUpIe83BA5GGVgiB+McjFEEYaowRBLGH6Mcxhx3agn+Xu1Tr7mGvcGl3YGTxP8oW1J1aSNsMJNipMdTlwM1nCCGWXETAkjX+JwbbLzyD6GJ/cNnJlHitjkiw699GN37bLz1q0L265lp+OYtMTFLxMBERABEWhtAiUJ1FdeecX27t1rGzZssOOOOy7MOU2lqvdLUoMGDTIEKnNRuRw+9xQBykIpVu2zQh//smXLiBKM+KRD4J566qlhXur+/fvDvFPmnzIPlXMhsv6URAChgXAgMWIGwYIY3JkeDj/Q2UlwMIbMERcYogRDoJDeDeGCkR8WElbgD/XCqA+GmHKjnnERnE86/t1rr4X9NxFpbrQ3NoQc5vnjkmds1AWLyynXTx08DxjCF+a4zpIys9tLGEY9qTdG2zakP89cR4y8SUcc2uHlJLmUh3FducbUgeuOCKVO+Alr6+gw4lBfzws/50mHn3Dy4pi0HkZ4nzI1VgREQAT6GIGSBKrvf8qQfj6r1CIpROTcuXNty5YtYfsoVuNfe+21xoInv17MT+UY0cocVIz4t912W4g3ceJEGzVqlM2fP9+Yn0qPKsLW08stjUC/tjZDbODmyoFwBAfuwPZ2w06+5pogTNrSAoW0bsTDLnz55fCzri5o/JhzmMdHtGCeH3ljlIXlqk9vYYix1x580BBtXen6xb3Afzh8OIQj0tyIGxtCDiMfNwRfbIg+DBHoxnFscXzPB5c6ucXlvvUP/5BpWr5pCnv/7u+M9ORP2V4meVNvjLZlMkvwwBeDPdeAa8K1ia8ZYVxj4nBdErLqEUy+pIvz47hHRAWIgAiIgAi0LIGSBGoJNMpOgvh84IEHjPmlGHNNyZTeVHpJOc8x4ZzHiO/hnEOYEo4tWLAg7AhAuKw8AogPxARCBT+5ITI4Rlx6GOHFGvm4kQ+G4MEQLRhCCKMOGGVi444cMQw/xjmMuG7U8YRJk+zfDRgQqoYwRawh3AoVayFhmX8oNzZEottrDz5obtTJjXq60bvrVYCN+3Hhh4v9/sABIz15c9ybkRbmcMLgFzOFI9eAMonXW346LwIiIAIiIAKFEChaoDL/tL293XALKYA4/LoUad5++20OK2as7mef02nTpoWtoyqWsTIqmgBCpq2jw2IBw3HRGVUhAXXDEFAYYsqNOp7z2GN27po1eec+nv3974de3Vjo0lYEWmyIOMzzx6XM2KgLVoWmhiyzxWf2cYgU/aEu1I96Y7QLEYp5e+GEES9KKm9DEFAlREAERKD1CBQtUNnX9Pvpl/XYsWPD3NOkX4xCjLanhWwqlbJ77rnHnnjiCRvwbi9VpTAy9L948WKj17RSeSqfvkkA4YUwQ6DhhwLCjWNE2olTpgQBSxjn3RCgsbWlRToWi1byjY38MASgG8exxfHjvKgPFpeJn3pRZ4xeVXpcD3d1WVe6PvE0hQGjRoVN7smf8igfl2PqjQ1sbycbmQiIgAiIgAjUjUDRApWaIlKZX8r8U45TqZ4LpFg8xSp/4nR2duYVp+QhE4F6E0DkIdAQay7cOK5FvSg7NkSiGwLUjfpgsWjFT51JT10RpojUXNMURv/zPxvpydvjk0YmAiIgAiIgAo1EoCSBGjdg3rx5hgjNZfXeEzWup/wi0MoEEJsIVdxc7SQcEZvrnMJamoAaJwIiIAJNSaBsgdqUrValRaAFCdArighlCgB+mogw5ZhhfA8jXCYCIiACIiACjUyg8QVqI9NT3USgwQggSBnCR6jWeppCg6FQdURABERABJqYgARqE188VV0EREAEyiGgtCIgAiLQqAQkUBv1yqheIiACIiACIiACItBHCTS5QO2jV03NFgEREAEREAEREIEWJlARgcpG/KlUz62mhg8fXtSG/i3MWU0TAREQgeYioNqKgAiIQB0JlC1Q2ZB/2bJltmnTJnvllVds+vTpdvDgQfvRj35kN9xwg7Fnah3bp6JFQAREQAREQAREQASajEDZAhUxevzxx9uZZ57Zrenjx4+3bdu21bMHtVt9dCACIiACIiACIiACItAcBMoWqPxi1Ic//OHQWvx4EK0YvzbFsUwEREAERKCVCKgtIiACIlBdAmUL1AEDBhjCdP369YZ/0qRJdsoppwSbMGGChvire/2UuwiIgAiIgAiIgAi0HIGyBSpE+LlT/1lTXP/ZU8I534imOomACIiACIiACIiACDQmgYoI1MZsmmolAiIgAiJQBwIqUgREQATKJlARgbpo0SLD4tpwjMVh8ouACIiACIiACIiACIhAbwTKFqivvvpqWK1/4403diuL46Zdxd+tJToQAREQAREQAREQARGoJYGyBWotK6uyREAEREAEmpuAai8CIiAChRAoW6D6Rvz33Xdft/L82M93O6kDERABERABERABERABEUggULZAJd8VK1aEYf5U6r2fO123bp25SCVO65haIgIiIAIiIAIiIAIiUE0CFRGoVBCR6ttL4XZ2doZ9UTknEwEREAEREIFeCSiCCIiACLxLoGIC9d385IiACIiACIiACIiACIhAWQRKEqhvv/22tbe3h62lWMU/fPhwS6XeG95PpY76Ced8WTVsrsSqrQiIgAiIgAiIgAiIQJkEShKo/KQpQ/j8UhSLoHbu3GkM62cb4Zwvs45KLgIiIAIi0OcJCIAIiEBfIlCSQO1LgNRWERABERABERABERCB2hIoW6AyhM9wP25tq958panGIiACIiACIiACIiACvRMoW6BSBHNNjzvuOLwyERABERABEag1AZUnAiLQYgTKFqjMMZ00aZLdeOONLYZGzREBERABERABERABEagHgbIFKkP7s2fPtoceeqjHSn56SLr0jwAAEABJREFUVjlfj4Y1XZmqsAiIgAiIgAiIgAiIQCBQtkClB5XV+tkr+DkmnPOhJP0RAREQAREQgToQUJEiIALNR6Bsgdp8TVaNRUAEREAEREAEREAEGplA2QKVIfwZM2YYm/fHDU0Kj+PIXygBxRMBERABERABERCBvkOgbIGahMpX9R88eDApisJFQAREQAREoL4EVLoIiEBDEihZoNJDyiKoU045JSyQQpCmUqnMQimOzznnHNMc1Ia87qqUCIiACIiACIiACDQsgZIFKsKTRVCvvPKKTZ8+3egpZWFUbPwUasO2vHUqppaIgAiIgAiIgAiIQEsRKFmgOgWE6ooVK2zAgAEeVBX3rbfesjlz5tjUqVODrV69Omc52fE2btwY4u3YscNmzZoV0noefi5E0B8REAEREAER6EZAByIgAvUiULZApeIskGpvbw/D+yyYImzNmjXmfo7LscOHD9uSJUtsyJAhtnz5cps8ebKtXbvWEJ1xvohT4nV0dNjSpUtt6NCh9vDDDxvhxDv22GPtrrvuskceeSTYmDFjCJaJgAiIgAiIgAiIgAg0EIGKCFR+Rermm2+2TZs22Qc/+MHQvAsuuCC4iNfgKePPnj17bNeuXTZy5Ejr169fcMlu69atOBkbPHiwLViwwHCxM844I3Our3rUbhEQAREQAREQARFoNgJFC1QEJ72lGH4WS9Ho8ePH42SMRVIcMDcVtxyjB/TQoUM2bNiwgrMhzfbt20OvKz2nJCSP+fPnh2F+pgsQh3CZCIiACIiACBRJQNFFQASqSKBogcpc087OTrvnnnvse9/7XmLVEKYsokqMUOUTDOMjSK+++urQ6zpixAh74IEHwtA+w/ycI06Vq6HsRUAEREAEREAEREAEiiRQtED1/EePHm3XXXddZhup++67z08F96GHHrIJEyZkzofAEv8wXE8v6O7duwvKgfmnW7Zssdtuu80QptmJBg0aZOS3b98+Y35r9vk+c6yGioAIiIAIiIAIiEADEihZoMZtYRU/x8w7RRymUinbtm2bVWqbKReUzEWlHJ97ypxUFkqxOt9X9VN+PnFK+v379xs9qKRnTithMhEQAREQARGoFAHlIwIiUB6BighUqoAYjfdAddHKuXKNHtS5c+cawpMtoh577DG79tpru/WOMj8VsUocxKfPNSU+20khYPFjnBs1apRNnDix3KopvQiIgAiIgAiIgAiIQIUJVEygVrhePbJjqN7nkDJ31LeIojeV4XrOY3Ec4mHERYzid5s9e3aPMhQQE5BfBERABERABERABOpDoGkEai48rMJfv369TZs2LWwtlSuOwkRABERABESgoQioMiIgAr0SKFqgsrUUW0ylUqmwMX8qlewOHz7cfBuqXmtSQgSG/hcvXmz0kJaQXElEQAREQAREQAREQAQakEDRAtW3mYrnmyb52WaKn0JtwHarSuURUGoREAEREAEREAERqBqBogVq1WqijEVABERABESgzxMQABEQAQiUJFA3b95sn/rUp4zhfjLJZZybMWNGVYf4c5WrMBEQAREQAREQAREQgeYmUJJAzW4yYhTBinDNPqfjvkdALRYBERABERABERCBcghURKCWUwGlFQEREAEREAERKIiAIlWZwPPPP2+XXXaZjR8/PrgcZxe5d+9emzJlSs44Dz/8cAi/++67s5PpuEgCEqhFAlN0ERABERABERCB1iOA8Ozo6LCrrrrK1q5da6eddpp9+9vfDr886a3lh4C+853vGL9ayY8GsXB81apV4TSi9M0337STTjopHNfrD6K6FUR2yQL1xz/+sR133HFhqyncH/7wh8ZPnaZSR7edIqyzs7Ne10flNioB1UsEREAEREAEGpAAApUpi21tbcYPALGF5RtvvNFNoBJ+++2329ChQ0OcE0880TwO4dOnT69ry2hDRwuIbCCWJFBHjx5t77zzjiVtL+Xh2mYKxDIREAEREAERqD4BlVAeAXo/yeGEE07A6dV+9atf2UsvvRT2Yke49pqgBhEQqM0ush1TSQLVE8sVAREQAREQAREQgb5GgKF+hv8Z4p8wYULDNL8VRLbDlEB1EnIbgICqIAIiIAIiIAL1I8DosIu8fLX4xje+EXpPGU5nuD9f3EY916gi23lJoDoJuSIgAiIgAiLQqgTUrl4JnH322WGBU1dXV5h3unHjRjv33HPDXNM5c+YYhqhjpf7TTz9tX//61+2ss87qNd9aR2gVkS2BWus7R+WJgAiIgAiIgAg0HAF6Qm+88UZbvny5XXrppWHx03XXXZepJ4umEKis8EcEXn/99WFLKVbMs3Ie4Tp58mR7/fXX7cknn0zcpiqTYRU8rSKyQSOBCgVZMxBQHUVABERABBqYACINsVbKHqIs7vG9RUn/1FNP1aWlF110ka1fvz7YypUrw2p9/xGiK6+8MhwT7nFwn3jiidCTOm3atJCOMMzDa9mQVhDZzusY95TjsmKsvb09bDnFz5uS15o1a8z9HMtEQAREQAREQAQakUD5dUJgMh+zlD1E6ZW88847w3A6wu7iiy+2++67z8iz/JqVnwOidfHixWGov/zcqp8D9YUjhphGtDaTyHZCFRGodInffPPNtmnTJvvgBz8Y8mZPVDyIV1yZCIiACIiACFSDAEKmkN43NlKndw5jONbrEofj93C5hRPgGvC+L2UP0X379oXh9OHDh4cCx40bZ+RFniFAf8omgGhtJpFNg8sWqK+++ir5hHkYwfPuHzbqx3vw4EEcmQhUlYAyFwERKI0AIqCZxV2hvW8IUoQPvUr00DGPkLYT/txzzxm/CkQvHnMH6zG8TF16uw5xHIbSGVL3q46wRnhj+D28Vq6vfC9lD1HmcyJIEbe1qq/KaXwCZQvUpCYiTNmoP+m8wkVABERABOpLoBXEHW3gl3x6631jfiC9SBAnLoIIwcd7il8DYqP1eIEJ8WpltAFxzIpxF9DZQ9zESfqJzSqL7IpjoC2NuIdoxRuqDMsiULZA/dCHPhQqwIcpeN7989BDDxmb1/r5d4PliIAIiIAINAgBhEKziztEJmKz0N432sz2QaeddprR20f7XaDW67JQJ+qBcKYO9PTSJtrGMYaA5qc0mU+InzqThrSNILKpIz2h3pPKcZIl7SHK9k5JaRTe9wiULVBBtmLFChxj3unSpUvDYqlt27bZvHnzQrj+tBYBvq0zjIT5vnDZLWToiSEo4jBs5Q/aOJzzHGenrfixMhSBKhJgOJX7HMOfqyjCOY/x+fE4+AnDkj5LHrcaLp9LhFAzi7tiufzgBz+wn//858Z2QB/4wAeKTV6V+MVeh/gnNqkQQhXBinDluB4W9z4jmvkSQI8wgpr7398D3PPZe4h+5CMfMb4wILSp+4YNG8Ix4RzL+iaBighU0CFGjxw5Ym4uWjkne48AH05eRljSCwnRhngjjn+oySEO5zzHhNfSmJv16KOP2v333x+M3yHmgR/XgYftqlWr7G//9m9DHF6A69atCysye1vlGecjvwg0OgE+z73NXyQOPWI+dOtzHwv5LDVa+/msN5q4c0aF9L7BnD0uZ86caT7cT3oEHqIKf6Mb9Wyk4XHnhRBlwTR8c+0hilglLvc/Pa3xHqII7htuuMEQrrz3cDmup+CmrrL6EqiYQK1vM5qjdB6OzS7ueAkMGDAg7AXHt9v4W69fBR5UDEXxcMFPfL4ZI1wRq/TWcI5Nj+v1YkA08CDEkr4oUF++IGR/GeA6kg7jPPG87XL7FgHua++5inuQYgpJcx8L+SzF+VTTT116y5/7HvHRaOIu+zkU977FPXd8oV+0aJFRf64J7c1+Dv3iF78Iq8d5NnG+1lbIdUgaHq/XszRmhOjnixjm2xvB/eWXXzY2vOd9QDjn3XyvUH6RCT/huBzHedfTv/uN/fbN7/+jTbn9u/bJz38t2JcXrzLC61mvYsqmrs3WhqIFKgLD9zxNpVJhOD+Vyu0yn8ZX+RcDslXjdnV1GWKND2n2Q9XbzLlGFnfxC9nrnM/lgc+vatCD5HOTmPeVL021z/Gife+Lwv2WqxeYhyqjAn/6p3/arTqE+0uOngDECQsXukXSQZ8gQE8WooB7AKHTW6OJz7AnX+r4/Bf7Weot/1LOUw/qQ11IH4s7Pid8CcON7/tGE3ewp7eNXjfqi8sx4bSJnjueq4zq0HOHyCYexhdVNl/nGjLkf8cddxj7eNZaHOW7DrHIpr60L/6JTdqJoOZe5B7jmct7mjDaX2+D5bJly0KnRr3rUkr5Tz/3UhCk31z5pD3985eCKEXsrXpys035yncNt5R8a5mmWdtQtEBFYHV2dmaG8hnS/+pXv2oYfrfp06cb81G1SOq925CXAA9CHijvhSb7eNA0mrhLrm3PM/QssnjuvPPOs9GjR/eMUKeQQr4o+EM1W0y7yObhz3XkevqLoU7NUbFNQiAeHufeaYRqUw/EHKIHwYbLMeHU76STTjJ6hhtZ3FFPPq/0usW9b4hq77kjDl/8OR8bYpu2sj+khxNG/FoadYA7/HNdB0Q29eFLMSI7Hh6nnY0gsqlfD2uBAERoUjMQqghX3KQ4jRDerG0oWqBmw6aHlAVRzD2JzyFYeajxTS4Ol78wAo0q7qh9IYKMb/Jsm0J8eiV4AOPn4eoij+N6WLFfFOI6umCN21AIjziPSvnpWeFlhuHPlS/3EdMQsqcpEJ90GP5caWsRRtnUAcOfq8xGb0Mh159eSHruGF5mGNTbWUhaj1stN5e44/PLvqA81+l9bGRxl8SFdjVTzx31zSeyuQ5Jw+M8X+stspOuQzOHM4zv9R973mn29TmT7CffvSW4w04cFE4hThGp4aAB/zRzG8oWqEnXQxv15yZTyAuJl0OjijuG6vnSgWhgYjvD44TxLR4RxBAULWeeFG2lF50HK2H0xNAjQw8mbWS4k54BP0+cBrMe1eElMnbsWEN0I6rY1LtHpBoEwLm3xTlck1zTFEhLT40vdMOPgKpBtbsVQT2auQ2IAnrSuc+5nxnx4LNBGDy5P3C5Dj4tJO6d43ND/OzPUjdIdTqgbQieWEzXqSp9ulieN80kslvtYjGk722aNP5PbNLFow1hivv1uZP8VBj6zxw0mKeZ21C2QPUhfIZy4+vix34+PtdX/UkvJF5uLNTB8DeyuOOFhUBjiAnDTxjXtH///sbLmRcyoofpCczr4kVNLx5x6JGhJynXKk/O18pcVJRSXtybxC/SMMzPC72UvEpNE/cCx8I/zs9fbt7r6+dIy7xD5r3x5YBpO3xp8PO1cqmHs2vWNuQbWuXLGO1iJImRA+57PgsY4pzPDZ8fPkcYfsJqxV/liEB9CTR+6fSOei0Rpe7HRajiYq/t+3WYp+oLqGKXhVW5jJ7NXMZCplzGXNdcxvzSJKP+GHXE8rWB841mZQtUGsSWUgzzp1LvLZZiWyEXqcSRWdjWhJcQLyMMf/xCQtzRK9no4i4WaPi5tk3tBT8AABAASURBVLyE6UFFFGE+VOXzuhiaQgzR3uww0tfSkr4oIKxpA+KhkPoQn2uFCK+lQOVLDALbxV0hdY3jsHiR9OTj4YhF99fCpWzq0MxtgBPXnZ5Gv6fpIaVthQyPk57Pj6fFT5hMBESg9gR+/fZvbPPzO+3RH2+yv/ybv7fP3vmg/dH735epCCIwc5D2xD2Tv/+3P2QWTyEIYyNeLsslNgljukAuyyVmCWN+aZIhlNNVzfzP14ZhJw3KxGsUT0UEKo1BpPoCKVwWUtEzwznZewR4CWW/kDZv3hwi0BvT6OIuVDTHH9rFyznHqYYLQiTz5eD66683DD9hVNR7gRl2pdeXXi96v4jHHEkPpxeMMFb8elrSN4PxC2/UE2GN0dPNcTNZI7fBRWuz3RfNdP1V1+YigGCjV5CeREQThrgivNYt2ffrt+3p51627/3DM9bx3TV29YJlNnbmV+38v7jTrpz3HZu39Af23b97ytZvfsF++7vfZ6r35W+tCiv2qTNtWbX+nzLnmsWTrw1xj3CjtKdiArVRGtSM9eBFRi8ML7ZmrH8z1hlBnf1FYdWqVUYPKl8S6O2l19fj4JImO7yeopweSHrriuUft4GePoai6VUtNp9KxG+FNlSCg/IQgVYl8HRp2zSVjeO1ff9iP3n2RXvwiZ/a7d/5u7Al1AUz/tJGT//LtP+/2e33/10495MtLxpD9L0ViDBFVCOu6eGkV9TTsHAqyVb+5ectl7HgKpd9ccrFlssYns9lLN5KMkTnyUOOt/f9u6NSL18bqIu3p1Hco7VulNqoHiJQRwII0HoKzkKbzhcZpoO4uIsX5zDtAJFd6DQFpuJQrvdI4q+F5WsDC4voocYtpC71akMhdVMcEejrBBh+TmKAYELs4SbF6S2ctPR2fjfd6zlv6eOhF5Te0LEz/9quvmNZ6CX93rpn0r2mL9neA28nZvf+/+t9ds5HP2RX/N/n25em/pl9e95f2I+XfNG+f/essDAqV0IEIOITN8nGnnua5bJcYpOwL37mP1kuQ0DmspV3pwVwgiGan15+q33vzs/12oZc7at3WEUE6po1a3Ju2E+vDNtQ1buRKl8Eak6gygUyHYT5mwzRs6MAUw3o+aXY3qYpIPwQgBg/WNDR0VGXTbTztYFeXRYY+ZSK7KkWjdIGeMsalwDiheHYRhhablxK1asZPY6eO718CCxEEy6CjnPhGq18Em9ee/mVvfbjZ7bZ/T/YYDd/8zH78y/fZ3981YKwOIn5oswbffTHG8M8UuaTJmXWv9/77fyPDbMrx/+JzZv+X+y7/980W3//zbZ91V3299+cY4tvnmJzrvqPdsknzrWPfeQk+/h5I0IPKL2atIF8qTvHtAXxSVgjG3VESFPnZmrDMeVCZZuUZcuW2aZNm+yVV16x6dOn28GDB+1HP/qRsfGwVvGXS1jpRaAnAXogmRbC1APMe34LmabAlBLSYCxmc2Hbs5TqhuRqA1MWmHbAbg9MRcByTbVolDZUl1B9cw/CoYl/3rFeQ8uVvmrNfB3iYfBCtmli/covf/W6/f1Pn7PFj/5Pm3PPSrvki4vtjEnzbfz199jn/+phW/TQP9gP1v+TPfvL3fbO4d8l4j5+wAds9FnD7ao/G2Nf+ewl9jd3XBP2MP3fjy60H379Rrvni5Pt+ivH2Z9deI599JShiflwIgjSdM8mvZVdP/zrkA+9nJxrFmvGNhxTLlzE6PHHH29nnnlmt6zonWFlv3pQu2HRgQhUlUCzTFNIguCiFQGaFEfh1SfQCuKu2kPL1b8KFoal4zmPiFWM1d60D7cW9Si1DOrqaRm+dj8uggkX2/frd+z/+cI3bcTEr9ifpd0bFv13+8YjP7Yf/f/P2raXX7Xf/et7i5WIH9vQgQPCEPrVEy60js9fHoazn15+mz373++wHyy6zhbN/rR9/lMX2fjRZ1pcZpyH/I1JoGyByob8H/7wh0Pr8ONBtGKV3Lrmrbfesjlz5tjUqVODrV69mqJ6WHY8NoP3SKTx9ORFXD8nVwRqR0AliUBjE0D8JNUQ0VHuvMGkvCsVXsmh5UrVqZR8muk6cF9gfLlBODO1IhaEhMcM4t7V3/z2d7Y93XP6hyNH4ijd/Cz2+eSo0+2ayz5hd1//qfSw+/9rmx/6im1a8ZW0//N293WfCuc+ef7pdvKQD5r+NT+BsgUqW0khTBkuxD9p0iQ75ZRTgrHwohJD/IcPH7YlS5bYkCFDjLlozLtbu3at7dixo9sVQHASjzl1/gtGLBYhHKHK0OFNN91knCPhI488giOrAAEeTDyQNNerAjCVRdMTaObPQyuIu1j8FDK03Ig3XL2vA/cwhrB0wckznnrxnMfo3W3789sMw48hqomT/SUm3xZHMf8PnzQo9HbS67lo9pWhF5Te0KdZ7LPwc6GX9Or/cmG61/SjNuT4AXHSo379bRkCZQtUSPBzipdffjlew2UeCUZ4CCzzz549e2zXrl02cuRI69evX3DJcuvWrTgZGzx4sC1YsMBwsTPOOCNz7plnngkLQUaMGBHOc2779u2GeM1EqpOHhwAffP/A8yHnA054napUVLE8wKgzDyReDNQb46HGwwq3qAwVWQSamECzfx74DDv+eog7nh2xwdONZwnG8zI2npduPEdJn2nDxaPdG9y4V4/thYjv5nm462VQppvXxV3KwkLmFfxTyetA/TCvM23xttFWbz/PccQmhh/jGU4cnu8YaakbRp6FNpm45EOe5EN6T8t80B99/Ubb9uhCe+q/3WLMF2Xe6FV/dkGYR3r8gA+Y/vU9AhURqNXGhohk8cSwYcMKLoo0CFB6XY855hjbt29f6IFljlvBmdQgIg+M+APLhxjjIcCDAbcG1SirCOqZlAFt4WGEmxSnUcKpIw9tHtZcE4wHKuE1rKOKanICzf55iO/3SXnE3b/94Q9hjiTPMIxnlRufo9j4HGF8tmLjM4YhiNw4jg2ebuSB8UyJzcvFjYUPtxJ1w3WLz/MLQBy7kT42L4My3bwu7npdvf64HuZu3GbPBzdmFJdLnQu9DocO/87ifMjXy6MuWKYeX/muUW/ieNso19sfl+m8CnUR/hirxLlvWDGOTfqPf2KDP9g/ZzbEZ3U5K+pHfmyYHdvv/TnjKbBvEihaoLJqv729Pee2UqnUez91mkqlrJ7bTDF8j6i9+uqrQ69ro15eHhZJdeNhwUMENylOvcN50HkdeDCxfQhbb+Dy8OEc9acd+BvVeCHwEKeePKypM8bDm2uE26h1V70ah0Cjfx64p92457mvsVjgnDDouAxQ4mQO0h4+G2kn/H9176+D2OHzgdF2Nz5HsVEGRvrYvC4hwyr9KXRouZLFe7vcjdsMB7eYkbPDhWdcn3zX4a1/ecfifMjby4vzKNbP8xvjuR4LTp7tiEqMZz2r2jH8GCvdicMqd+zrcyfbj+650RCr5EU9yJdj4rMFEmG1MZXSTASKFqjMM+3s7DSG8N2++tWvGubHuGw3xVzPSsxBZbiens/du3cXxJZyt2zZYrfddpsxpM+0AHpS6UVFtBaUSQ0i8SDyYvjg8qHmA4vLB5hzPOB4+OBvRONB6PWqx3Cgl12um/1CiPPza4Abh8tfHQJwRjDRC8SXBozPCuHVKbFyuVb78wADDMGCIUYweGFwwmCHwQ6jFw3D78Y9T1yMZ4zbm/sPZoDUQ9zx7IuNZ6MbQglD3MTGM9MN4bTky1PMhTa8aCPtpo3xNeJ5S3w3z8NdL4My3bwu7npdM9Cq4Cn3Ongdvc60xdtGW7398EBsYvixbMFJWkQlRr6FNJd4iFXy8rw5LiSt4vRdAkUL1GxUbCPFdlLsWxifQ7CyJyM9rnF4Kf5BgwYZApW5qKT3uafMSWWh1KxZs4wV+pzLFqeEYaeeeqohTvfv3x/mnTL8zzxUxC/n62Hxg7Je4o6Hd2y89Nx48WG8+GLjYe9GWmfHg8v9uDyUcLF4rpenJU/yd/NyyRMjXS2M+ng5PMB5YPNgxvU2UB9ebh6vXm5v5YZ6au/K3jBV7Tz8PfN8n4ff/uvvw/A49z6fAzfuRQxxiSGqEJZuHGOIS4y4GPcmRn4YzxaM+mBep2Jd0pI/ZZI/eXoefDb4vLjRXjcXP+7yWcJcCLnL5wxDtLhxHBuixo08MMRNbF4uLsLp8ovON0QqdfT6xi7h1AGX+G6kj83LoEw3r4u7XlevP66HuUtZbp4PrvOJy8QP039/5kfsj97/vlDtfNeB+JjnRb5eFuXH9fE6E8fbRlpvPzxCgfojAg1AoGyBmtQGVvZzju2mcMsxROTcuXONXlG2iWI1/rXXXht6Rz1f5qciVomDEJ0/f37Yjor4rOCfOHGijRo1ygifPXt2mI+KsPX09XB56Hi5PCTcjxs/KJjrRVwXcLi8hNz85eYuLxSMF1xsvGQwf9nhchwbLz038sB4McXm5eJSVzfq5X7c+GUWz/UiHUae5O/m5Xp9suvnbfH43l7ywigfgxVGHQqxuJ71+qJQSD17i0PbYQdX2gQDDDawxe0tj3qfp55JdaAttA03KU4tw6kHBnfYcj/Gn1vC4/pwTfyYXkrayr1Mm9zIByMuRv6ephIu9XNDBPHcwVzc4CJe7ph1WaYHMrtc0iOAED8ueHBJ5+bix13KwFwIuUteWHYZlTimDOpJm2greVIWx9Sd84RVwygnNspyg4Ob83Fu7sJz9deutxULPmvkk6uOhNM+T+N5kbeXRZxcaRWWk4ACG4xA2QLVh/Dvu+++bk3zYz/f7WQJBwzVP/DAA8bcUmzMmDEhF3pT6V3lPBbHIR7mcRGmHGOs9mfoP2RSpz/+0KT4fC8z5nohPHihufFic/OXm7u84DBecLHxssMorxpW7jBUrjpRXzdvC23DvL3OwdnACkPgYvixbIFLOkQF+XvZPNzdj9tMD3jaT51zGW2EF26u840QxvXwevDZ4MWLkMD160D9aYfHq6RL3hifxXB/pXuiuT+ol9873EfcUxh+DO7EoV6k9zpV4/MABww+GPcrhujCYIUhXDD4YfSiYfjdEEHExVzc4JLfzMv/gyGQyJNyaBPlckx6BBBhjW6hzk38C0Bw5jrCvZmvQ6PfJ6pfYxIoW6DSrBUrVhjD/KnUe4uk1q1bZy5SiVMNY6U++6/yM4/0slajjGrmOfaPP5rJvhovs0zmeTw8wGPjIejGiwrj4RgbLzQ3htGKnevlacmT/N28XK9PnmoXdQrRgGUL3CBCsn4DGnESZ04aP37zwMHwu88uVnARJrEhaDDydiPP2KgL5vlWwqUO9m5GcIQxQgIXnpyiTEQU/ka0mHW5Pdm0FXPuXAuuCwYrrh2GwERsYvixWHDCi7TUDSPPQtkRl7LIk3xI72m5Rhj3Pp8DN64XhijBuIYISzeOMcQlRlwMYYmRH4awwbj2mJdbjEs68qQcyqdcjovJQ3HLJ6DrUD5D5dCcBCoiUGk6IpXFUW7tcMvfAAAQAElEQVQspGJBFeeqZYjSxYsXm/eQVqucauXLi4SHD/nne5kRB+OF5kZaN3+5ucsLC+MFFxsvGIyXjRvHsfEyciMPjJdSbF4ubilzvUiHkSf5u3m5Xh/q6H5cb4vH9/aSF+ZsYIXBtVjL90Xht7/7vXGdEBpuiJfYECIYwsQNwRMbggVDFLlxHBviyc3zwUVgucXlbvin7ZmmlivuMhnV2ANbL5Lr6X7c+Hq2wrY6fq9zL/M5cKPdGOISi9sNB5kIiEB9CKjU2hOomECtfdWbv0RePl+fO6nXOUaIM8xfari82Nz85eYuLziMF1xslIdVmhxlIB4RjIhE8qccjqk35wkrxcjHjXww2oZ5e50DXDDKxBC4GH6MOmIeH5c6TvgP51n/d/ffQyQhBBGLCE2EaCn1LjYN5cZGuW6xEKVObtTTjTmNXiZs3I8LP1yMMlwUN5pL/dzo+XQ/LixwMW2rAwWZCIiACLQ2AQnUOl9fBBeiCaFUaXFXy6YhghCMCEQXhRzXsg5JZVE3DNYYAs6NOt5/y1RbNn9G3i8KTGVA5GJcLzdEbmxcR8zzx+W6xkZdsKT6lhueW9yVm2tt0+fryS6kJvDFnDvXgeuCcb38+nE9uV8x/Bj3MHG4NzDSct9g5Flo+aQlL8+b40LSKo4IiIAIiIBZSQKVraPa29tt0aJFxjZTbMifSqV6bN5POOcFOj8BXnq8vPQyy8+pmmcRH4gWBAyihrLCdZlysSFamMrAMUZcN8RLbFxHDIHjxnWNjfwwhIsbx7FRFzfPB5f6YXGZ+KkXdcbKFXfkUW+jp5fe4Vw92bQXgwMGF2cFQ5jiYs6dOFwXjLR+/WJu9W6zyhcBEWhSAqp2VQiUJFCZW8oc03nz5hmr9Hfu3Nlt436fh0o456tSc2UqAhUmgFhBwCBqXORwXOFicmZH2bG5gMJFULlRHwzBFRsCjfRknk/c0a5GtrgdtCU22sd5bzccMNjACSNOnEZ+ERABERCB5iRQkkDNbuoXvvAF27x5cwjG7d+/f+hNXbNmTQjTHxEQgeoSQJgVMp85oRYNE4zIRITSM5qrJ5vzDVNZVUQEREAERKBqBMoWqAzh/8u//IudeeaZoZKsql+5cqW98sortmrVKmM6QDihPyIgAlUlgHhrBXGH2KZntB492VW9QMpcBESgDxJQk0slULZAjQtGrHI8fvx4q+QvSZGnTAREoHcCEne9M1IMERABERCBxidQtkCNheimTZvsnHPOMeaoNn7TVUMREIFCCCiOCIiACIiACNSaQNkCFTE6adIkO+WUU4yfEp0+fXpoA7/whEeLpKAgEwEREAEREAEREIFuBHSQh0DZApW8L7/88rCKP161Txi/LsV5mQiIgAiIgAiIgAiIgAgUSqAiArXQwhRPBESgxQioOSIgAiIgAiJQBQIVEajx1lKp1Hsb9muj/ipcMWUpAiIgAiIgAiLQ8gT6egPLFqhsI3XzzTcbW0v5Bv3uxkP+fR202i8CIiACIiACIiACIlAYgbIF6sGDB42eUraWKqxIxRIBEegbBNRKERABERABESiNQNkCNd5mqrQqKJUIiIAIiIAIiIAIiEDBBPpAxLIFqm8zdeutt/YBXGqiCIiACIiACIiACIhAtQmULVD59Sj2P33ooYcslXpvgVQqlQpD/5yvdiOUvwiIQNMRUIVFQAREQAREIJFA2QKVjfhZDOULo2KXcM4nlq4TIiACIiACIiACIiACFSTQGlmVLVBbA4NaIQIiIAIiIAIiIAIi0CgEKiJQ2Wqqvb09DPHPmDEjtG3NmjXm/hCgPyIgAiJQIAFFEwEREAER6NsEKiJQb7zxRmMv1E2bNtkHP/jBQPSCCy4ILuI1ePRHBERABERABERABESgngSapuyyBaovgsreB1XbTzXNPaCKioAIiIAIiIAIiEBDEShboCa1hg38WSSVdF7hIiACIlASASUSAREQARFoeQJlC1RfpX/fffd1g8W2UxMmTDA/3+2kDkRABERABERABERABBqKQCNVpmyBSmNWrFiBY8w7Xbp0aVgstW3bNps3b14I1x8REAEREAEREAEREAERKJRARQQqhSFG4z1QXbRyTiYCIiACtSGgUkRABERABFqBQMUEaivAUBtEQAREQAREQAREQARyEKhxUNkClVX87HeavZ1UUniN26fiREAEREAEREAEREAEmoxA2QI1qb3aZiqJjMJFQATqREDFioAIiIAINAmBkgUqPaTDhw+3U045xVixjyBNpVJhgVQqlTKOzznnHK3ib5IbQdUUAREQAREQAREQgdIIVD5VyQKV7aPY5/SVV16x6dOnG/uexouk8LNwqvJVVo4iIAIiIAIiIAIiIAKtTKBkgepQEKqs2B8wYIAHyRUBERCBpiOgCouACIiACDQOgbIFKk3ZvHmz9e/fPzO8n0odHepnCgBTAYgjEwEREAEREAEREAER6HMESmpw2QKV1fs333yzrVy50hjWj40pAPSwllSzrERvvfWWzZkzx6ZOnRps9erVWTHeO9yxY4fNmjXLFi5caIcPHw4nPMzT427cuDGc0x8REAEREAEREAEREIHGIVC2QGXuKT2l48ePr1qrEJlLliyxIUOG2PLly23y5Mm2du1aQ3RmF4pwnT9/vh06dCj7lB177LF211132SOPPBJszJgxPeIoQAREQAR6EFCACIiACIhATQmULVBZrU+NEaq41bA9e/bYrl27bOTIkdavX7/gUs7WrVtxuhlxL774Yhs6dGi3cB2IgAiIgAiIgAiIgAg0FoGk2pQtUFkcNWnSJLv11luTyig7nOF9ekSHDRvWa16zZ8+2iRMn5oxHHvSuMrzPdAHyzRlRgSIgAiIgAiIgAiIgAnUjULZAZREUopC9UFOpo4ujUqmjLkP/nK9b66KCR4wYYQ888EAY2meYH7HKUH8UpWAvc1tTqaNtTKXkplJikEqJQSrVVxmo3amUGKRSYpBKiUEqJQap1FEGaKWChVWOiGULVBZBsRgqXhzlfsI5n6PcooIGDx4c5o/u3r27qHRJkQcNGhTy27dvX2YRVVLcXOELFiwwb6PcI2JxRAz0OdA9oHtA94DuAd0D8T2AVrIy/gWBWkb6miR1Qcn8Ugr0uafMSWWhFCv2WRzFuUJs//79YREV6ZnTWkgaxREBERABERABERABEagNgaYQqPSgzp0717Zs2RK2mHrsscfs2muvNYbtHZPPT126dKkx5WDv3r32wgsv2MyZM43tpBCwzD3FmIc6atSoxLmqnqdcERABESiTgJKLgAiIgAiUQKAkgcq8UuaXplJH5xmkUrld4hC3hHr1SIIY9TmkzB31LaLoTWX7KM6TCHHK+diIy8KpOIx4xJeJgAiIgAiIgAiIgAg0FoHeBWqO+jKvlPml8VyDXH7iEDdHFhUJYhX++vXrbdq0aUYva0UyVSYiIAIiIAIiIAIiIAJ1JVCSQK1rjaPCEaWLFy82ekijYHlFQAREoCkIqJIiIAIiIAK5CTS1QM3dJIWKgAiIgAiIgAiIgAg0M4EyBWozN111FwEREAEREAEREAERaEQCEqiNeFVUJxEQAREQAREQARHowwQkUPvwxVfTRUAEREAEREAERKARCVRToDZie1UnERABERABERABERCBBicggdrgF0jVEwEREIGeBBQiAiIgAq1NQAK1ta+vWicCIiACIiACIiACTUegbgK16UiVUWF+UGDOnDk2derUYBs3bszktnr16hDGOeIQ10/iJwzD7+G4ng6X42ob5VMP6okV2oYdO3bYrFmzbOHChXb48OFMNUlPPhj5kn/mZJU8+cqEI3XBsuuT1IalS5cmXrsqNcGS2gBbGFN/jLrFdUhqA3E8T64T8Qirpnl51DNm3Vsb/Brhev2oL/UmLzfy9/PVcqmDlwd36k5ZuBz7uezr4Olwie9GnT0N7aFdfq5aLnXwMqkzdacsPotcFz9HPMLdOOYcLmHZ8TmH+XniVMsog7KwYtrAdSEN3L1uMIc94Vicn8eptAtzyqE8jPZ4Gdlc43PEKaQN2WlIV2nL1wb40i4MtjD28qkb4RgMyIdzvbWbOJU2yqYO1AWjbl5GUhvypSEtbaXN5Etcwqpp2dyot5eHn3Zh1Im6cY56UT/CsaR28zwgf9LU0iRQq0ybi7pkyRLr6OgwHihDhw61hx9+2AjnpnnsscfspptuCueoCj/Hiss5fo517969HGbMbyjSZQKr7KGupbSBm33+/Pl26NChbjWkbc8884zRVtpOG/F3i1Thg3xlcg6e1IVrRNFen3xtOPXUU7u1YcOGDSStmlHPJG78DPC+ffvCfUQ7fvrTnwYxS2WS2sA5ri3344c//GEOq26ltKG3e56fOr7rrrvCteC6VfuHO+AJKMqaPHmyvfDCC7Zu3TqCLOk65GsDTO69997wHCBP8vCfbg6ZFv+n1xRJbaCefNaHDBliy5cvN9q3du1a44XGuYXpL5p8VuIC/AdTqDvG/cf5YcOG4VTNSmkD9zsvWz4fccVo2/e+9z3jc0C7aQPX9ec//3kcraJ+yuSHZq6++urA+swzz7SYddJ1SGoD4d/61rds1KhR4bMQX7uKVjzKLF8buGf+63/9r+EegilsYUyaUq5dVGxFvdQn6TokteHAgQOWlIbK0b5c7z7OVcO49twvuXRGKW3gmZT0rqlG/ZPylEBNIlOhcB7eCxYsCD/Fiv+MM87I5MwNgGDlZeTntm/fHsTr7t27w4OGh1YmQdqD2MMuu+yy9FFt/lO3UtqwZ88eu/jii402xjVFQCC+CaPt2ecJr7TlKzPfdcjXhokTJ4Zqcq3wVPuFnNQGHk7cN9xbXCtnSruoV1IbOIeoRoycf/75HFbdSmkD9ztWy3s+HwiuO0ackSNHGgIZf77rQP2xXG3gOvE5P++888imJkb9MQqL28C9smvXLiOsX79+wSXO1q1bwxfNpDYQB+Nl//d///dWi/ZQf4xyqa9fh3xt2L9/v33gAx8IzyXSZRtf8mhjdng1juF7yy23GJ9X/LTByymlDbSNul944YUhG55HHHNfhoAq/KHeSW3gnqFI2kU8XO4t2sZ1w/x8IdeOuNUw6lZsG7hPktJQR9qY693HuWoYz/2kd3TSdcjXhqTndDXqni/PxhSo+WrcxOd4UCAkEATHHHOMcYPg9w9n3DQ+vHzTj8PwcyMuWrTIPvaxj3FYcyumDYhQ2pGvkny7oweV3sh88Sp5Li6TF2q+65DUBtLRm8SwCD1K9Fbwoa5kPfPlFbfBX0xJDJPaQB702FxyySXhpZ2vvGqco3y/9vna0Ns9z0uY3gquBZ8Z7tFq1DdXnjz8KR8xUEobuI+4/+itmzlzZpgyUs82wM7bk93e3q4D8elxpC2IEV78hNXC4uuQrw2IQZ6ftCWuF3WlJ5O283mhR7uWn2nuA9rAu2DQoEGhk4K6cF/F9cSf1AbOYf6FdHYLcwAADvhJREFUmTaSnx9zrpqW3QZEGuXTnnzl0m5va75rly+PSp0rpQ3ZaagL91Bv7z7iVcNg6DoD/oVch1xt8LrFz2kPq5UrgVor0ulyGP7ig8iDkAdiOqjp/leyDXyQGF6mt2XChAk1YVGpMrl+fGOFB8OBiFSfHlDthlSqDQxLM+xWy547Z1OpNvCyZkic68AwP58v/F5ONV0e3Aj8T3ziE1bqlxPqi0DlM8AwqN9D1WxDzKQSbYjzozeYEZFx48bFwVX1V6oN3JNcD68s15a8/biaLp9FhP20adPCaFspZfFZuPTSS41nEV/W+NJGe3KJ3FLy7y1NKW2AL5zL+Qz1Vq9izpfShlLSFFOnYuPy7OC6F6MzktrAZ6LW7+i4vRKoMY0q+nnxbNmyxW677bbMkA69p7ycuJmqWHTFsq5kG7jxmS8Dg3nz5hmCr2IVTcgoV5mUSx3KuQ68GHgpkwffRBOKr0hwrjbQQ+HflAsthHpSX16K9NzxUuM+/Ou//usw37DQfEqJV6k2ZJftHGgX7cs+X8ljXqywGjVqlNFbQt5ePj0WHBdiXDfuP4+bfezh1XBztaGcXjfy4xnnU02qUefsPCkz+zqU0gbuSV7ECCVe8HzZoSxe3LjVNOYr8vnji65/0SmlDdSRXjvqj5Ef9xN5ca6alqsNjOjwTGFkIVfZlbp2ufIuJayUNuRKU0rZlUqT/Y4m396uQ1Ib+EzU+h1NfWNrQoEaV785/LluGmoe3zjcDHTL1/LhTh0KtUq2gbbW+sbPV2Yp12HZsmUZIccDmAcxQgPBWyjTYuMltYGXEGW7MOPBz9C5z0XLVQ719B5gXmYMZ5KPf4HKlaYSYZVsQ3Z9/DpUe3gZvtmiiLrAr5Tr4Gm4hxC3zNPjniTPallSG7JFNsOv1AGmuPnMxVytRkOq0Ybs9lX7OiSJg3KuA23gCxpzgRkhqVcb6LnlnuYzT324l7w+tbh2cCjUkq5DvjYkpSm0zErHS3pHl9IGrlmt39G5eEig5qJSwTA+iPQq8EFlyIWhF4xVcnzbpQeGcHpheFGxBQTFc/PTs0UPF2KD84Rx4zBHjTlSxOObN8eEc1wNK7UNfGCoN/WnHbSHdrMwJw6DR7XbkK/MfNchqQ1/8Rd/YaxIpe5cP64jba0Gf88zqQ3cW1/4whfCnGYYc28gOL03JqkNnm8t3VLawL3N/UG7qGt8z/OZ4Bpgfh24nsSrliHEYM5KcMrFmI9MeUnXIV8bSE9a7p96t+HYY4+1uXPnGs8s6gXra6+9Noz65GsD5/iC7QKE9lTbkq4DXxSS2sCzjGcs7aJ+3FNcO9IwvO7XlOtAW6optmG2fv16qmHUA94Y9zS9nsW2gZXltIU8eA6QcbVHp/K1gecPzyHaRn34As3ngy/HpVw72lMNK6UNfP6Trh11rPUzl/uazyz14t7lHsB43yZdB+ImtSHpOQ0r2lcrk0CtMmmGf32OHD1Vbtw0FM1LycPo0eLDSzgvWQ93lzAeXGxv4WG4HBNOumpYqW2I20Y9MdpNO/DHVu029FZmXNf4OsThXl/awHUinocRrxrs4zzztYHrD0OvD3E9LXXzcHdpg5/HJT73Kdea42oZ5Xgd3KXe1B/D7+HEpR7Z4ZwnHuHE4diNtpKmmkYZXp673AvcE9SJunk49aMu2eGcJx7hGH7CMPInTTWNMigrNm8D9wD3gp/zeyW7npyn3oRj+D2Patbd8y6lDdltow1eZ9rJsZuHe3mVdp2Zl+eu3zPZdaV+1CE7nHTUdeDAgYbLMYafe5I01bLe2kBbqAvG/UF86lLKtSNdNYw6UTfqGBt1pzxcDyce8TH8Hu4ucUmTq31+/Thfact1T1AnL5N6cYxRb+qP4ScsNuJicRh+4pKm0nXPl1+rCdR8bdU5ERABERABERABERCBJiAggdoEF0lVFAEREIH6E1ANREAERKB2BCRQa8daJYmACIiACIiACIiACBRAoE8J1AJ4KIoIiIAIiIAIiIAIiECdCUig1vkCqHgREAERaAECaoIIiIAIVJSABGpFcSozERABERABERABERCBcglIoDpBuSIgAiIgAiIgAiIgAg1BQAK1IS6DKiECIiACrUtALRMBERCBYglIoBZLTPFFQAREQAREQAREQASqSkACtSC8iiQCIiACIiACIiACIlArAhKotSKtckRABERABHoSUIgIiIAI5CAggZoDioJEQAREQAREQAREQATqR0ACtXz2ykEEREAEREAEREAERKCCBCRQKwhTWYmACIiACFSSgPISARHoqwQkUPvqlVe7RUAEREAEREAERKBBCUigVvnCKHsREAEREAEREAEREIHiCEigFsdLsUVABERABBqDgGohAiLQwgQkUFv44qppIlBJAgc6O+3Z8eNtQyplz3z0o8FPWCXLUF7VI/D0cy/ZlNu/a21/fpt98vNfC37CqleichYBERCB0glIoJbOrvyUykEEmoTAaw8+2E2QHu7qMsQpgrWro6NJWtF3q7nqyc025Svftad//lKAsPuN/cFP2De//48hrBH/LFu2zHbs2NGIVVOdREAEqkxAArXKgJW9CDQ7AYToC5/9bGIzdi5cGMRqYoQcJ9566y2bM2eOLV26tMfZ7HMIlP/xP/5Hj3iVDPAyp06dahh1I6xSZVB/2lGp/IrJh17SLy9elZjkmyufNOIkRkg4sXr16sAKXliua5mQNG9wpVjlLUQnRUAEGp6ABGrDXyJVUATqS+D1FSsyFTj5mmvswpdfDobfT+xMi1T3F+oOGzbMDh06ZNlCECE3duxY+8AHPhCyGjFihP3n//yfrVr/KK+jo8Pmzp1rjzzySDD8CLBKlUn9aUel8ismn1X/858y0SddPNp+8t1bguH3E4hU9xfj3nTTTYHX8uXLw7WEZTHpc8WtJ6tc9VGYCIhAfQhIoNaHewGlKooINAYBelC9JsMXLLB+bW3B8Hs4Q/7uL9Q99thjDSG6YcOGTJLDhw/bM888Yx/72McyYYgehnoJwE9P3cK0IKbXLu7pRFAShs2aNSszNLxx48ZMTx9pySe2devW2bRp0ywWkPg/97nPZaLFeVM29URYk9/XvvY18/I4pnwsu27UgwzjvPATVk3zYX3K+OKUi23YiYOC4ScM2/36fpyyjOs5aNCg8IUDDoVwgQmsMNJQAZgQjl8mAiLQdwlIoPbda6+Wi0Ag8MsbbwwLnzakUjndWHzm8yelj8MpKxT67p/TTz/d9uzZYwg+gvAjTgcPHsxhTtuyZYtdcskloeduPIu2NhwVuBMnTgxh9ILedttt1tnZGdK/+OKLYSoB4bNnzw5h/sfLRZB6WLaLKEZ8kR6jbEQt8bZv327U4YEHHggCl/yJgyF6Y/FNfMr7zW9+Y/Q4Eoc6E16Ozf/OD8PCJxY/5TLmm3r++fy50maHUZbnhXvvvfcG8T9z5kw79dRTza9boVzyXRvyr5opYxEQgYYncEzD11AVFAERqCqBV7797YLzZ7ifHlWE6s50L2bBCd+NmF0WggZh8/Of/zzE+NnPfmZjxowJ/qQ/H//4xzNxRo4cGXrsiEuPJr2W9MbNnz/fEIKEI4JvueWWTI8qYUlG7x3pMe/R27p1q61YsSIIMcIRZQhp8jjjjDPsvPPOwxsMMUtvqscLgdGffv36hakL1If6RqdK9j687umC0zLcz3xThGopw/rZZfkQP2KbSsAPt1AuxVwb8pWJgAj0HQISqM15rVVrEagYgVNuuKHgvF578EF7Nt1ryTZTCNWCE74bMVdZiExEIOKOOamI1nejF+Ugjpg7ili66667ghAkAwQvYvN73/te6EklzA3BiJ+ycenRzE5PeCzEOE9PKeGx0TtKzypD28QhTXze/ZTR0dFhHWmjzh5eqjttwtiCk/pqfraZiof+C80gX1lcx1yiOx+XfNem0DopngiIQGsSkEBtzeuqVolAwQQ+dt99Nu7IkbwWzzfNzvjMv/mbvGnjvCkrO70PryPu2tvbs08XdIwIoseUOZAkQPByjB9DiM6bNw9vpsc1HKT/TJgwwR5++OHEHlaE1/r16zPTENJJcv5HXHOC6QC4zKXFzWWIcAQqPbHUPVecQsPuuu7PreuHf53X4vmm2fl+fc6kvGnjvCkrO70fw5x2+bG7vXHJd208j9q6Kk0ERKARCEigNsJVUB1EoMEJtHV0hJX7A9vbQ037tbUZ/vPTwu3ka64JYeX8QQTu27cvzGMsJR9EzoUXXmj0bDK8jlgaMmRIEKM+7J89T9LLQSAjFr/1rW9lhvGZIkCdiMN55sWSnryxXIt4EGdMV/B4CDMXq+SD0VPrUwCoK3Wm7pyrpn3xM/8prNwfe95poRgWSuFf+Zeft3g1fzhZxB+mO8ADQ2zTO5ydPIkLva29XZvsvHQsAiLQdwhIoLbgtVaTRKAaBBClCFJ6RC98+WXDj0gtpSxECwLNxRlDvQsWLDA/RhT6KvokP+XG58iDoXWMvD7zmc+ERTuLFy/OLJ7KJaDIh/rE8ciD/DiHkY4wN86RJm5DdjzmmbJlkoeThvqyoCrOh/O1METpyrs/H3pL2WoK/9hzjwrWUsrPZgIL8imUC/Fi5uRHelxY4ecegBl+mQiIQN8iIIHat663WisCIiACIlA6AaUUARGoEQEJ1BqBVjEiIAIiIAIiIAIiIAKFEZBALYxT68RSS0RABERABERABESgwQlIoDb4BVL1REAEREAEmoOAaikCIlA5AhKolWOpnERABERABERABERABCpAQAK1AhBbJwu1RAREQAREQAREQATqT0ACtf7XQDUQAREQARFodQJqnwiIQFEEJFCLwqXIIiACIiACIiACIiAC1SYggVptwq2Tv1oiAiIgAiIgAiIgAjUhIIFaE8wqRAREQAREQASSCChcBEQgm4AEajYRHYuACIiACIiACIiACNSVgARqXfG3TuFqiQiIgAiIgAiIgAhUioAEaqVIKh8REAEREAERqDwB5SgCfZKABGqfvOxqtAiIgAiIgAiIgAg0LgEJ1Ma9Nq1TM7VEBERABERABERABIogEATqkSNHOrdv324yMdA9oHtA94DuAd0DzXMP6FrpWrXiPYAu/T8AAAD///6D8N8AAAAGSURBVAMAadXdJHObe78AAAAASUVORK5CYII=">
          <a:extLst>
            <a:ext uri="{FF2B5EF4-FFF2-40B4-BE49-F238E27FC236}">
              <a16:creationId xmlns:a16="http://schemas.microsoft.com/office/drawing/2014/main" id="{00000000-0008-0000-0C00-000008340000}"/>
            </a:ext>
          </a:extLst>
        </xdr:cNvPr>
        <xdr:cNvSpPr>
          <a:spLocks noChangeAspect="1" noChangeArrowheads="1"/>
        </xdr:cNvSpPr>
      </xdr:nvSpPr>
      <xdr:spPr bwMode="auto">
        <a:xfrm>
          <a:off x="0" y="13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3</xdr:row>
      <xdr:rowOff>114300</xdr:rowOff>
    </xdr:to>
    <xdr:sp macro="" textlink="">
      <xdr:nvSpPr>
        <xdr:cNvPr id="13321" name="AutoShape 9" descr="data:image/png;base64,iVBORw0KGgoAAAANSUhEUgAAAqgAAAFcCAYAAAAEU0zOAAAQAElEQVR4Aey9C7RV1Znn+207N0UEIy8fURJOxPgqRbqQkqTj5dB23W58VYgwJJSAIeT6IhBjhuiNyEGtqpARYwIY0x2hRNMGSyKVIEX1SNkcrhlpDVCFxCZKRA8BfIKQQglJpULv38RvO88+e+2z36/zZ/CdOddc8/lba6/13/O1jzH9EwEREAEREAEREAEREIEGIhAE6q9+9asjL7zwgkwMdA/oHtA9ULF7QM9UvVd0D+ge0D1Qyj3w/PPPrw8C9Te/+Y2dccYZMjHQPaB7QPeA7gHdA7oHdA/oHqjrPZBKpdqDQLWEfwoWAREQAREQAREQAREQgVoTkECtNXGVJwIiIAJmYiACIiACIpCHgARqHjg6JQIiIAIiIAIiIAIiUHsCpQvU2tdVJYqACIiACIiACIiACPQBAhKofeAiq4kiIALNRUC1FQEREIG+TkACta/fAWq/CIiACIiACIiACDQYgSoJ1AZrpaojAiIgAiIgAiIgAiLQNAQkUJvmUqmiIiACImBmgiACIiACfYCABGofuMhqogiIgAiIgAiIgAg0E4F6CNSS+Lz11ls2Z84cmzp1arDVq1cn5nP48GFbuHBhiLd06dIQb8eOHTZr1qwQ5nls3LgxnNMfERABERABERABERCBxiHQFAIVwblkyRIbMmSILV++3CZPnmxr1641RGculOvWrbN9+/bZscce2+00x3fddZc98sgjwcaMGdPtvA5EQAREoLkJqPYiIAIi0BoEmkKg7tmzx3bt2mUjR460fv36BRf8W7duxelm9LSuX7/eLr300h4CtVtEHYiACIiACIiACIiACDQkgYYTqLkoIToPHTpkw4YNy3W6Wxi9o/S0nnfeed3COSCP+fPnh2F+pguQL+EyERABERABERABERCBxiHQFAK1UFwM+W/ZssUuueSS0NMapxsxYoQ98MADYWifYX7EKmI2jiO/CIiACLQwATVNBERABJqGQFMI1MGDB4fh+t27d+cFS48owvPee++12bNn2969e+2nP/2p+UIpTzxo0KCQH/NUmd/q4XJFQAREQAREQAREQATqT6ApBKoLyj179gRiPveUOan0mrI6n1X9LHqiVxRDlA4dOtQ+8YlPBLEaEr77Z//+/YaQJT1zWt8NliMCIiACIiACIiACItAABJpCoNKDOnfuXGP4ni2iHnvsMbv22muNYXtn2Nv8VAQsaTHmoY4aNcomTpzoyeWKgAiIQJ8moMaLgAiIQCMRaAqBCjDEqM8hpYeU3lLC6U1l+yjOc+yGqF28eHGm9xQxSjo3pgB4XLkiIAIiIAIiIAIiIAKNQ6BpBGouZMw5ZUupadOm2eDBg3NFUZgIiIAIiIAIiIAIiECTEWhqgeq9pN6b2mTsVV0REAERaA4CqqUIiIAI1JhAUwvUGrNScSIgAiIgAiIgAiIgAjUgULRAffvtt629vd1SqVRRtmjRoho0J7EInRABERABERABERABEWgSAkULVNr1yU9+0g4ePGhHjhwpyH70ox+RTCYCIiACItByBNQgERABEag8gZIEauWroRxFQAREQAREQAREQARE4CiBogXqgAED7O677zbco1n0/vfyyy+3efPm9R6xTjFUrAiIgAiIgAiIgAiIQOMQKFqgxlXfvHmz9e/fv8dc1OHDh9urr74aR5VfBERABESg7xFQi0VABESgJAIlC1QWPX3605+2F198scc81KefftrGjh1ra9asKalSSiQCIiACIiACIiACItB3CZQkUFnJv23bNkOIfuhDH+pBjzDOrVq1yojbI0IzBaiuIiACIiACIiACIiACNSVQkkBlBT+1PO6443Bymp/zuDkjKVAEREAERKDPElDDRUAERCCJQEkCtRDx6cLU4yZVQOEiIAIiIAIiIAIiIAIiEBMoSaCygn/SpElhnmmuxVCEMQf1nHPOKWq1f1yx5vCrliIgAiIgAiIgAiIgApUmUJJApRJsHcU8U4RoKtX9V6VOP/10e/zxx7W1FKBkIiACIiACxRNQChEQgT5NoGSBCjUWQ+3cubPHKv533nnHRo8eTRSZCIiACIiACIiACIiACBRFoCyBWlRJfS+yWiwCIiACIiACIiACIlACgaoJVLaXmjFjhjbsL+GiKIkIiIAIiEA+AjonAiLQ6gSqJlBbHZzaJwIiIAIiIAIiIAIiUB0CJQlUVunzc6apVPfFUanUe8dsL9XZ2VmdWrdArmqCCIiACIiACIiACIhAbgIlCVQWR11xxRW2adOmHgukjhw5EsLYB7W9vT13qQoVAREQAREQgeoQUK4iIAItQKAkgUq7r7nmGnvwwQfxykRABERABERABERABESgYgRKFqi+jdTmzZsrVhll9C4BOSIgAiIgAiIgAiLQhwmULFBhtmTJksT9Tvm1qRUrVhjTAYgrEwEREAEREIF6E1D5ItDqBJ5//nm77LLLbPz48cHlOLvNe/futSlTpvSIQ9ze0mbnVa3jsgQqvaf9+/e3VOq9xVGpVMpYQMVCqmpVWvmKgAiIgAiIgAiIgAh0J4Dw7OjosKuuusrWrl1rp512mn3729+2Q4cOZSLi/853vmNLly61xx57zOhQXLVqlXlafiF0/fr1hpudNpNJDTwlC9RFixbZpz/9aXvxxRfDoihfHIXrP4G6Zs2aGjShrxWh9oqACIiACIiACIhATwKITPahb2trs2OPPdbGjBljb7zxRjeBSvjtt99uQ4cO7ZaBpx03blwIp7MxO204UaM/JQlUGr9t2zZDiOYawieMcyhy4taoLSpGBERABERABEonoJQi0OQE3nzzzdCCE044IbhJf5566qkwvD958mQ78cQT7Utf+lIQrPSmdnV1ZZKh4RCumYAaekoSqGwhRR3Z6xQ3l/k5j5srjsJEQAREQAREQAREQARqS+Ciiy4yhvEZ4qeX9NZbbw09rpdeeqktX748iFfc2taqe2klCdRCxKcLU4/bvVgdVYmAshUBERABERABEejDBN555x3zntTeMDDMf+6552amAUybNi0IV8TrzJkzw/xU4vSWTzXOH1NKpnQBT5o0KUygzbUYijAm155zzjmhcaWUoTQiIAIiIAIi0DgEVJO+QKCQVewMeTfqCvizzz7bTjrpJGOYnsVQGzduNAQo807nzJlj2K5du+zuu+8O81KJQw8qw/zE8WtMG1lkRY9qUwlUGnD55ZeHOagI0VSq+yr+008/3R5//HGbN28eUWUiIAIiIAIiIAIi0NAEEGXNvgIeMXnjjTeGYXrEJeLzuuuuy3Bn0dSHP/xhYyEU5zHi3HHHHSEOApbtqZibirClRzWcqMOfY8opk8VQO3fu7LGKn+5l38i/nPyVtrIElJsIiIAIiIAIVItAs/c+IlBZFNTsK+B9finD9CtXrgyLn9gWlOt+5ZVX4liuOPSgLl68ODPEz0r/ELlOf8oSqHWqs4oVAREQAREQgUYi0Ofrgrhr9t5Hn7fZCivgs29IBCniExGafa5Rj0sWqMwzZY+sVOro8D77osaN5FvIjBkzjHhxuPwiIAIiIAIiIAKtRQCBynu/2XsfC7kqiD16Jxt5BXwh7Wj0OCULVLYkuOGGGzLD+zS0vb3duEHxy5qMgKorAiIgAiIgAiUSaJXeR6Yoelt6Q8F8T+ZpMoeTxUbM10S4YvVeAd9b3ZvhfEkClV5R5p5Onz4900YWRN1zzz129dVXS6RmqMgjAiIgAiLQ1wmo/e8RaOTex1ZaAf8e8eb1lSRQaS7D+9l7nLIwav78+UGk+j6oxK2EvfXWW2F7hKlTpxq2evXqxGwPHz5sCxcuDPGWLl2aiUca0mKsVCPPzEl5REAEREAEREAESibQ7L2P9Ii2ygr4ki9iAyUsSaAiTH/961/bCy+80KMpLlKZAtDjZIkBCM4lS5bYkCFDwtYJbH/A/lw7duzImeO6dets37594VcRPAJ7gTFf5KabbjIXrY888oiflpuXgE6KgAiIgAiIQDKBpN5HRB97brJv6Pbt2xt+/03v4WWYvplXwCdfqeY5U5JAZaP+z33uc8aKsFxNRaSykX9nZ2eu00WH7dmzx9hYduTIkdavXz/DJZOtW7fidDN6Rbmx2NsrXq32zDPPhK0WRowYYYMHD7YzzjjD+LAQv1sGOhABERABERCBWhFokXIQovl6H5mryXu3GfbfzL4kiFb0TqwpsuPouPIEShKoVION+lesWIE3p3GeearslZozQhGBiEgmIA8bNqzXVPSK0tN63nnnZeLSA0uPKuG6wTJY5BEBERABERCBihFAyNFBhHnvI3ujvvzyy+abxeeKw3sZAUg6rN77b1YMSANldLiry7o6OuzZ8ePtmY9+NNgLn/2sEd5A1exWlaIFKqv0uXlwu+WU52DNmjWWvQ1Vnugln2LIf8uWLXbJJZeEntaSM1LCYggorgiIgAiIgAjkJHDWWWfZsmXLwghmzggKrDqBA52dQZDuXLjQ8CNKsdcefDAIVtyqV6KEAooWqCWUUXYShuT5hrV79+68eXlP67333muzZ8829mX76U9/ag888ECYv0ovKj2xeTPRSREQAREQARFoCAKqhAiUT4Be06RcDqd7VhGuuElx6hVekkD9yU9+YiyUSqVSlkr1bldccUVZ7Rs0aFBY8MRcVDLyuafMRaXXdNasWcYK/TFjxhhD/BgLoZgT84lPfCKI1VNPPdUQp/v37zeELPNPmQ+D+CVPmQiIgAiIgAiIgAi0EgGG8b09A9vb7cy/+Ru78OWXg9uvrS2cQpwiUsNBA/0pWqCyQKoz3V185MiRzCb9hfjZJ7XUdiMi586da1vSw/dsEcVq/GuvvdZY8OR59jY/deLEiTZq1ChjGyx6V5mPirD19HKrQ0C5ioAIiIAIiIAI1IcAQ/pe8kkzZtjJ11xj/dragotY9XNxPA+rt1u0QK1XhRGjDNXTO4rRW0pd6E1l+J/zHLshapl0jRj1MPykxRYsWKB5qg5GrgiIgAiIQLMRUH1rRIAexq6O5lpg5Giou/sRp+7HRajiNqo1jUDNBZChelb88fNiCNJccRQmAiIgAiIgAiIgAqUQoGeRVe8MgeNH8GGvPVj/BUbUA6NeXWkBjTGkz5zTDamUYXGbiZd03IhitakFKqKUXlLvTY3By98EBFRFERABERABEWhgAoi9pOohDhGuuElxygknXwxhifjEqA+G+EQ4YxxTDwzhTPxc5SJeOU+e5PX6ive2CpVAzUVMYSIgAiIgAiIgAhUl0EiZuSBCSCGoMMQS4Y1Uz+y6UEcPG1iFBUa0H0M0IhgxGGFJAhTxiXm9enP/aNgwO6ZfvxCNsmgT/He+u+VUOJH+E89HTR82xP+m7kFtCIKqhAiIgAiIgAiIQE4CiKlYECGSMEQZQgw3Z8IGCKTuXo1SFhjRTvKgjYhPjDbDIxagiEYEI0Z8zMvtzaXnE/HM/NLhCxaE1fnnr19v444cCTZ21y47GODO9AAAEABJREFUb926sDAqV16kJ36uc/UOk0Ct9xVQ+QkEFCwCIiACItDsBBBkSW1AwCHKcJPi1DM8rhcCMK4Lws6P/+3tt62ro8MQmrQ3FqAcE047McRnnK/nkculDAwBivjE6OlEULoAvfDll41jwtvSdaCexI/z45g4pMfPOfLlmPQeRngjWUUFKr8YlUod3Rd1+PDh9uqrrzZSW1UXERABERABEWhIAvywzJQpU2z8+PHBnnrqqR71jONcdtllxs+IeiTie1ryIa6f6+HWKABh5kUhghBRCCJcBBLnEGsIN/yVNvKODXHoRq8mhrCMjTq7vW/gwEyVSJc5SHvi43/du9doA/kRTpnpKL3+hwEGG8QihpDEEKCwwjhGfGK5BGivBaUjUA7pycvz5jh9qmH/lyRQ305/W/jUpz5lmzdvzjQMP3uMvvLKK8a+qGyUf+utt2bOyyMCIiACIiACItCTAD8ic+edd9q5555r7Exz8cUX23333Rd+DdFjE+c73/mO8W5lL3D2JF+1alU4jVBdtGiRzZw5M6RfuXJlQ/y0KGItVDD9J98Q+f5//EcjrttrDz5obl3pXsHYXDzSMxkbvZYYQ+duHMcWx/d8EJaxebm4vz9wIF3zo/+JTxjik/rEC4yOxuj5F1GIISoRnxgCEXORmC1AEatYz9z6XkhRApUeUXpG+RWpAwcO2Jlnnpkh9o/pG+wzn/mMfehDHwphF1xwge3cuVO9qIGG/lSYgLITAREQgZYhgPh84403jPcrjRo3bpzRERT3grLf9+23355TeG7cuNEQrBMmTCB5w9jhrq5MXRBpmYO0B+GWdsL/3+7ebbnEI6IwFo/4EYmYi1l3KQsLGVbhD3lTHwQv9aBcL4a2DV+wwDDEJ6IzFqD0GLelhTaG+MQ8rdxkAkUJVMQnonPTpk02cODATK58kLZt22bTp0/PhCFiOTjllFPChw5xy7FMBERABERABETgPQIIUd6jbW1t7wXm8Pkw/uTJk+3EE0+0L33pSyEW7+XXX3/dCGeYv7wh/pBlRf4MbG/P5BMLOgKzjwmrtPVrawuLg9ylPm6ISgxRGRti0g2xOeLee+39J5+cs2r90vkTh/iIT4z8Cc+ZQIFFEShKoHrO3nP6wgsvhCCGIvAgYHGxgwcPBmGKy4cnPsd5mQiIgAiIgAiIQOEELrroojCEzxA/Pa5Mo6P3lRzOO+88W7t2rXGO43Xr1uHUzehxLHSI/N8NGGAIOzeEo1ssHvEjBjGEYWz0WmL0XLpxHFscnzwwRGVsXi4u9Rn2xS/av/9f/yv0jnIMUAQodSFvDyNcVlkCJQlUhhLuv/9++/SnP22pVMr4ILhI9eo99NBDds4554RhBw+TKwK1IKAyREAERKAZCXR1dRVU7aFDh4b5qohUF6ixv6BMqhAJUcr8TIbBsbe3bMmUwrmkIfJPpju0conHfAISYRgbohHLFFhBD/kiYqkj4hdhynEFi1BWOQgckyOsoCB6ROkZZUFUZ2dnDyE6b948wwrKTJFEQAREQAREoI8S+MhHPmKnnXZaWLcBgg0bNoRjwu+++25jyH779u2GH0GKIUgZ5mdu6rhx781ZLXS6AOWUYDmTID67OjoMUbpz4ULjOI6Yet/74sOMH+GH6MsEyCMCEYGSBWqUR04vW04x4VtzT3PiUaAIiIAIiIAIBAKIzBtuuMGefvppYw4pLseEE4HV/WeccYYhRC+99FLDEKh33HGHEYeh/7Fjx9r1118f7KqrrjLCSFstQ4S6KHVhGpeF+By+YIHR2/inv/yl4afHkzjxOQ8jXCYCMYGSBSrCEwGaSqXCXFOOyZitLlKplLH9BT2s9LQSLhOBhiCgSoiACIhAAxI466yz7IknnghzTHE5Zvuol19+2a677rpQY0Qn21Bh2VtJscKfcGzatGkhfjX+xMI0V29pLD4ZBucYw09vqYbIq3FVWjPPkgQqqw3ZUor92Bjif/zxx8O3tk996lOBEmErVqwIfv0RAREQAREQAREongAiddmyZTm3lio+t/JS5OstJWd6SOktxRCjhMlEoBwCJQlUVubTe8pQBIWPHj3ajj/++GCadwoRmQiIgAiIQK0IMO+SeZq8kzC2Y8pVNnM4OY89/PDDIQpxOXYjH/ILJ/v4H+8t3ZAeFd2ZY24pPaMIU3pFEaUc93Fkan4FCZQkUPm1qF//+tfdqsGK/UmTJnUL04EINBcB1VYERKDZCLBgqLdfYaJNCNJx48aFIXR+qYktmVyInnTSSWF7JobHs4fOSdvXjI3w4xX32e0fvmCBMVyv3tJsMjquJIGSBGolK6C8REAEREAERKBUAghUFgwxqkce49IilGloLj4Jw5iXyRxO/LKeBOLeUsQpIjWORe/o8LQw9d7Sohc3xZnJLwIFEChZoP74xz82fi0qlUqFvVDZMPiKK64I/lTqaBgPDF88VUBdFEUEREAEREAEiiKAEEWQtrW15U1HPIbvGcpnlXxHR0dmbmf8K0xMA8ibUYudRJgiSHOtxKepCFP2I1VvKTRktSRQkkBlzuk777xjLIbKZ1rFX8tLqbKqTEDZi4AINDEBNrdn+J5hfLZk+vKXv2yskqdXlTBs5syZ9uSTTxrzUpu4qb1WHVEaL3rK11uKMOVXlXrNVBFEoMIEShKoFa6DshMBERABERCBsggU+itMFDJu3Dijk+XNN9/kMGNjxoyx/v37Z45bzRML06RFT/XpLW010mpPJQhIoFaCovIQAREQARGoCwF+bam3X2FieP8b3/hG6DGlkohZhOgJJ5zAYcY2btwY/NnhIbBOf1xUPjt+fPilJobiGZInvJAqES/uLUWYxun6tbXZ8AVHN9RXb2lMRv56E5BArfcVUPktQUCNEAERqA8BfkmJX11iXqnPL+WYcGrErzAxvD99+nRj3ilxli9fbmyJyD6jzDklDIvDSVtvO9DZGUQpohI/YhNjSB7BiptUR+K5MCU9x3HcWJi2dXQYx/F5+UWg3gQkUOt9BVS+CIiACIhAWQQQmvz6EvNIcTlmfmn8K0yIVJ+DSjzmnlJo/AtMcTjn6m2I0KQ6IDhzCU8XpfS0cj5OjwiNe0sRpvH5BvWrWn2UQNECldWS7e3tYbX+jBkzbNGiRcGvFft99A5Ss0VABESgAQkgUhvlV5hKwcMwvqcb2N5uPjcUF6HJuVikIkx721CfIfw29ZaCTtYEBIoWqHzDnDBhgrF6n435t23bFvz83Olf/dVfNUGTVUURqDEBFScCIiACRRJgSN+TnJTuDGIlPcIUF5Hq595YuTIzDcDD3FVvqZOQ24wEihaoNJJfjcI95ZRT7OMf/zhewz9w4MDg1x8REAEREAEREIHSCdA76qkRpe7H7dfWhhPsD4cPB9f/cA5h6hvqc+znWtFVm1qXQNEC9YILLrCf/exngQj7oV533XXBv2nTJhswYEDw648IiIAIiIAIiEDpBBjW99Rxbyph2ceEIWLpWfVhfMJkItDMBIoWqB/60Ifsrrvu6tHmyy+/PKyK7HFCASIgAnkI6JQIiIAImNFjyqp85pKyOCoWocxH5RxxOP/6ihUZZANGjTJ6SxGniNTMCXlEoMkJFC1Q4/Zu3rw5bGqcSh39adNU6qirBVMxJflFQAREQARE4CgBRCbiE6GJIUZZ3MSqe4TozoULjfNHYx/9SxrOESf7/Oh//uejkfS3JwGFNDWBkgUqq/c//elP24svvmgsmIqN/ej4Kbk1a9Y0NRxVXgREQAREoHkJIOxcBCLuMIQe4bVoFeXQ8+l1cCGKKEVoYtliNK7X+08+2VLve18clPH3a2uz89evzxzLIwKtRqAkgcpWU6zeR4gy5J8NhTDOrVq1yoibfV7HIiACBRFQpCYgEG/0jj9XlQlnI3js4YcfzkTBTxhGnMwJecomgPBDkLoIRCxiCEYEIm7ZhbybAflSHkIUI38Xowhir8O70XM6CM6B7e3hV50Qngzbf/zVV+1Pf/nLEMY5EhKPRVDMNfUwwmUi0GoEShKoBw8eDByOO+644Ob64+c8bq44ChMBERCBZiaAwHzuuefsscceszvvvNOefPJJe+qpp7o1iTjjxo0ztui7+OKLbe3atcZPb3o8wmfOnGl8qWdz+W6JdVAyAURiUmIEJaIRNylOUjhpELfZQpTyyBNDrCalR2BiwxcsMMzFKIITf1tHh8XCk7iEcQ7RSjyOk/JXeKEEFK/RCZQkUAsRny5MPW6jg1D9REAERKBYAjt37rQTTzzR+FnNs88+20466STr6urqls20adPMf7UoPkEY5+Iw+StDgF5LzwmxxwIihB0ugo9zh7u6DDGJP5dxHkOIYgjQcnpFKZs6uCEyMeqXq3yFiUBfJ1CSQGU7KTbpZ57pq+khiGyIhHGO/VKJm31exyIgAuUTUA71JXDo0CF74403MgI1qTb0lk6ZMsUYxqeXtCPdQzZ06FAj/Zw5c0L48uXLwy4o/PpRUj7VCo/rRx29Zze7PKYgcB6jV9jPJ4X7+Xq4Bzo7M8Xm2+Te4yFE8WcLUZ8igJDlfCbTHB6ELz2iWNzbiR8hygp74uRIqiAREIEcBEoSqOTDtlI8bBGiqdTR1fup1FH39NNPN35Zat68eUStiL311lvGw3zq1KmGrV69Ome+O3bssFmzZoU4cbzscM5t3LgxZx4KFAEREIFKEUCMrly5Mgzx87z88pe/bAzl0+u6ePHiEM4Q/x133NFjekCl6pCUDyKZqQnnnntuqAdTEO67774wBSFOgyAdN25cJo5PU0gKj9PWw4/g9HIRhu7H7dfWhhPsd6+9Zt4rSg9poUKUXs/h6SF6ekURoPHQe1v6CwjnQwH606wEVO8GIFCyQKXuLIZiiCtewY//nXfeMTbxJ04l7PDhw7ZkyRIbMmSI0dMwefLkMI8L0RnnT7x169bZ1772tRDvzDPPDA9UxC3xeCGwh+sjjzxi2JgxYwiWiYAIiEDJBOhFRegVksG4tMjj+fjmm292i86zqH///j2mB3SLVIUD6k392RqQ7KkfC1vpVeXYjakITEnwY3eTwv18vdxYIGb3fMbH2b/ClF1fxCwCd3hajMZCFD9ClHNxWdnpdSwCIlA6gbIEaunFFpdyz549tmvXLhs5cqT169cvuOSwdetWnIxxbvbs2TZ48OAwfLZv374gahGmmUjyiEBfIKA2Vp0AzxWEJQIPofeLX/wi7FpCGMPkDIXjfuMb3wg9plSoq6sr7B19wgknGL2PnCccwYpwbWtr47BmhhBFkPZWLvFyTVNICq9ZAxIKOj79RcBPMR+VRU2H0+wZwo83ufc4CNGB766gzxaj9JIiRjnv8eWKgAhUn0BTCFR6QHkBDBs2rFciDNszfI9QJfIXvvCFIGrxk8f8+fPD8D/TBciXcJkIiIAIlELgyiuvDHNQGdVhiP6qq64yn0fKgikWTk2fPt060sO+CFZGgJj6RBzSsoM1LDkAABAASURBVPqfcNIyzJ+rl7KUelU6TdI0haTwSpdfTH4I0UP/+39nknCMSPX5pAc6OzPn6An14Xn8CFFMYjSDSJ4cBBRUGwJVE6h8K58xY4axYKo2TTlaCr0XDN/zImBKwC233GJMBRgxYoQ98MADYWifYX7EKvGOptJfERABESieAL2oPo+U7aIY8ubZgvC88cYbDQGH+RxU4rgIzZW2+BpUJkVXunex0JzGpXsn6e2l1zdOkxQex6mWHxFK7ygiFHtz1aq8RfVrO7rJvYRoXkw6KQJ1JVA1gVrJVjFkz8N89+7dBWfLcD9TAnhZZPeUDho0KGwLwxQA5q0WnKkiikBLEFAjqkmAZxWi1YVoNcsqN++PfOQjdtpppxlrCchrw4YN4Zhwph/Qu4ubNE0hKZy8amGxMN25cKFxHJf7R+lRN4b7XYgiTIcvWGBs9eRhcXz5RUAEGodASQKVXtHhw4dbKnV01X4q1dNl/9POzs6KtNQFJXNRydDnniJA6R1l1T6r+vEvW7aMKMGIz8sCgRsC3v2zf//+MEeV9AjZd4PliIAIiECfIsDz8YYbbgg/EoAYZWcWjgkHRG/TFJKmL5C2WoYI7eroMHpKMYRpXFYsQsfu2mWjOjvt/PXrzYfy29Jp4/jyi0BFCSizihEoSaCyev+KK66wTZs2Gav2cxkb9be3t1ekogjMuXPn2pYtW8L8UYbPrr32WmPY3gtgfirHiE7moGLEv+2220I8BCxhGPNQR40aZRMnTvTkckVABESgTxJgPuwTTzxhTD/A5ZiRJ56zvU1TSJq+UA2QsTBFlHIcl9MvPWzvvaNtaRHKcXxefhEQgeYiUJJApYnXXHONPfjgg3hrYohPn0PK3FHmmlIwval82+c8x4RzHiO+hyNGCXPzRVSkkYmACGQIyCMCYQpUo0xT6EqLTXpKMYRp9uVxUXrhyy9bWzpu9nkdi4AINCeBkgWq73O6efPmurWcuaV862dhAr2sdauIChYBERABEagYAXpHEaYbUqnwc6Qcx5nTO4owZdgeUcpxfF5+EWhMAqpVMQSKFqiLFi0K+/ghTNk834VqdqEDBgywFStWGNMBss9V6hhRyrd8ek0rlafyEQEREAERqA+B1x580OItobJrgShlPql6S7PJ6FgEWo9A0QKVPfxef/11u/nmm8Miqfb29rA5deuhUYtEQASyCehYBCpNgN7RrvTQPL2liFNEalwGvaMIU+8tHZh+58Tn5RcBEWhNAkULVDDQO9rZ2RkWSCFUWbGfSqVszZo1nJaJgAiIQJ8m4KLr2fHjM6vNEV+E92kwUeNhAZOkuaUIU37FSb2lETR5W5mA2pZFoCSBGudx+eWXB6HKSv5Vq1aFXlW2oGIrqjie/CIgAiLQFwgcSH95d9GFHyGG0TOIYMXtCxxytREOXeneUvhg2SwQpd5bijA9+ZprcmWjMBEQgT5AoGyBGjNasWJFEKuPP/64nX766UGsMmc1jiO/CIhAixJQswKBZ9O9psGT4w8CbWeODeVzRG2pINrtwjRX+xGm6i1tqUuuxohA2QQqKlC9Niyc4qfw6FUlrH///saiKvx93R5++GFjQ2xszpw54QcDspk8//zzdtlll4V4U6ZMsb1792ai3H333SGcfDKB8oiACDQEAYasvSLMlXTRhYsI4xxiDZGGv5GNeiIqEdz0dmK0j/BC6k080pMOy24zPOgtpacUU29pIVQVp68S6IvtropAjUGyqAqximiNw/uin58MfPTRR+3+++8P9tJLL9kPfvCDbigQo0yV+Nu//dsQ5+2337Z169YFIYugPeGEE8IuCt0S6UAERKAhCDCk7xU5acYMQ3QhxHARqX4ujudhjeRSPxeV+A93dYWfEWVIHsGKm1Rf4rowRZRyHMeFhwvTtvRwP8fxeflFQAREAAJVF6gUIjtKoCv9kGeBGb++wm9dx7+BfTSGGeduv/32sFG2h+HyYwRsqTVu3DgOZSLQZAT6RnVjMYYojVvdTEIMERrXPfbTxlzC00WpC9s4DW0fvmCB0VOKIUzj8/KLgAiIQDaBighUhu8Zxk+lUmHeaSp11NViqe64d+7caSeeeGIP8dk9lhnD90wBuP76623s2LHGDxFkx9GxCIhA4xFgWN9rdaCz073BjY9/f+CAIQIZMscQd/RKuhEXQwxiIYMa/aE+XhTtoecXUYmL0OQcdXKRSt3ZIsqPOe9GfBemiFKO/ZxcERCBChFo0WzKFqgMQbPV1MqVK405p7EhyKq5UX+LXpMgSPmFLKYCPP3008a801Ztq9olAq1E4PhohAOhh+BEzCHiXl+xItNUBCoClPPYzoULwwb1pMEQrxi9kRgCENeNcxhxMfLHyAsjb4yysUzBBXhI59HyTVN4I/3Mpz7U3eO766IUYYsw9XC5IiACIlAogbIF6sGDB2348OFGj1+hhfbleG+88UaYT1oIA58GUEyaQvJVHBFoMAItUx2G9d83cGBoD8IQ8egiLhZ+IUKRf8jPjbwwxCiGSMQoD0O8YpSNIXAx/BjnMOK6ucClDK8a7XE/btwD+ofDhwnKGOcQpr6hPseZk/KIgAiIQJEEyhaobNJPmQhVXFkygXHp3hV6nFkI9atf/cpYJEXYoUOHjAVQ2JYtW+wb3/hGyIRwxGkh0wJCAv0RARGoG4HXHnzQEH30jiZV4o+GDbOzv/994+c6MYbNseELFoQFVQhCjKF1DJGHJeVXbDjiE0PcYtTZzQVunCdx8h1zjvrSBvWWQkMmAo1GoHnrU7ZAZdHPpEmT7NZbb21eCjWq+UUXXRTmlDK3FGN+KWFe/JgxY2zUqFHGSn16pCdPnhzmrH7pS18KURjqJx27Iixfvtyyt6AKkfRHBESgpgQQfAhTeiLxe+H0pB571lnhsF9bmyFCx+7aZSdOmWID29uDnXzNNUGYtnV0GCLPDfGKIfoweiVx3TiHeXzyxjw/z59ysVCJEv7QJgQs7epK1zGepjBg1CijXtSBckvIXklEQAREIJFA0QKVHsD29MM1lTq6ECqVStkVV1xhDz30ULcFUqlUKgz96xelurNnhT7zSzH8nGWRGe6VV16Jk5mDShxW7rOCnxPEJ8yNeb+s+uecTARalUCjtgvRhjBlyDzuaUQQIhb/w/79NuYXvwgiDmHZlhZ45bSFfN0Gpp/BGMIQI28MsYghXjHKxRCSGH6Mcxhx3agzeZ2Q7nA4pl+/UFXaiEiljfSwxu0c/c//HOLojwiIgAhUg0DRApUe087OTosXQyX5tUiqsEtGL2osRAtLpVgi0PwEGBVgtADDn6tFvqtFdpw4nOkxTInJlb7SYYi2rrTYRLTFgo1yEHkIQMQix41mSQIXYUqdEavnPPaYnbdunRE3V/0JR9zmOqcwERCBpiLQ0JUtWqDSGnpR1TMKCZkIiECpBBCYzz33nD2WFkR33nmnPfnkk8aPWcT5+TGjBjNnzjR2teCX1gjv7Ucv4nwq5XdhSm9inCfClB5KRF4c3qx+emcRobQLP+1AmHKMAPcwwmUiIAIiUA0CJQlUKvKZz3wmDOmz/6kPURMua30CCAt6s7CknitERK6fa43DOc9x6xNTC3MRYITFFwCeffbZdtJJJ1lXV1e3qIwu5NoHmHiM5gwdOtR8twvy65a4ggcIU1bBZwtThBqCrVWEaYwMQUq7EKqI71ZtZ9xm+UVABBqHQEkClRdD57vD/K+//rqxD2oqpTmnjXNZq1eTQnqu2KUg18+1Et6RHhq96qqrbO3atcYvaX37298ueNut6rVKOdeaAMPxhexQQTy+BPFliIWB/HTyWWedZYhRF7fVrPuBzk5jKD9bmCLeEG4Y/mrWQXmLgAiIQD0I1LvMkgRqXOlYrDL8xsr0VCpl7e3txlSAOK78zU+gq6vLuOYszkrqueIcC7p8cZe3GoHKPdHW1hZ+TYtdCxApiBCPI1cEYgLcQ8zP9iH+O+64o8c0gDh+pfzMM2UBFIbf80WMapjbacgVAREQgeoRKFugxlXjV6Po2WDR1D333GOf/OQnTXNVY0LN7+f6FtJz5dMA2BaLLy0M07755psBANtoBU8d/3j96Jmjhy6XSI7jxAt4mJbA9ATS4nJcx6Y0ddHFfEHhCw1TiviSRKN7T0us4gwx2pXu5afX9EC699RTx8K0LX3ew+WKgAiIgAhUh0DFBCo9Y+3pXtNU6uj2Uwz7/+QnPzFEa3WqrlwbmQCClF6vRvy51kKmKRAHvrQhXpxDL3BHWqBomgJ0Sjd6RhGcLjJ/8YtfhBEXwmCP+MflSwIuJfEFhz2A6YEfN25ciM/1iH/0gnilWCxMs4fzhy9YYJp/WQpVpREBEWhZAjVoWFkCdc2aNWGhVCqVCgsc6DWl9xTr7OwMQ8E1aEPTF+EvR4YT6bnB2HuQ8EZsnIuKQurm0wBI89vf/tYQGAiNQtJWK05XAdMUkhbnIIj4MoZIyhZZ1apvUr706iLkMPy54iHwOI/FcfAThuHPlbbaYez7S288P0jB0D2in/mllMuCKRZOEYdV/tSTOHxZ4Npg9MzTQ4/hJ4y0xVpX+gsHn7lsYTow/YVbwrRYmoovAiIgApUhUJJAZdh++PDhhiDlJ04RpAiP0aNHV6ZWfSiXA2kh7y9H/IhSjF9vQbDiNhKOcQk9VwxzM9yNIMKf6+daR40aFb7IdKUFIkPqGzdutHPPPdeYs1rLNhYyTYH6MfSPMIoX57i4rvc0BTiXukUTaZkvTu82ht97KWt5HRD4Pr+Unmp63eGOIL3xxhvDfZErjteRec6kw/B7eIGuHYg+e3EahvNZ/IThj8/JLwIiIAIiUBsCJQlUhu15ySNQ6elIpY4O69OjWptqt04piNCk1iBU6dXBTYpT63B6qeitotcKw08Y9WB+IEO09IIh4BB39I7RS8bPtSJEER4IvksvvdToVb3uuutI2nAWCyN67ei9q4eISwLD5w+u1JOeRj6HXWnhH8fnuiD6CGtra8v0XpOWHRTo3eaasOgtOy1p6mG0B9FK3atVPp8nPncYfi8HMcpG9fSaDkz3nnq4XBEQAREQgWIIVCZuSQLVi6bHlJ5TelAxthZKpY6K1fb0A56hUI8rtycBhvE9lBeivxxxeVlyjhcoIhV/oxi9VfRaYfipF9eeHlTEKccII85jCA6EB+EID8KwlStXhl4ywmttiGN66wopF9GN+HYRxz3vPamFpK90HOpN/V2gFpL/hg0bQu81YpbRD9KTj6dFtLq/VV0+S3zmGLE4kO499XbyWRv+7jzTk6+5xoPlioAIiIAI1JFAWQI1u94rVqwwhCo2YcIE++M//mOt4s+GFB3HL8mTZswwXo68LHERqR41judhjeYiVBGljVavXPUZV8A0BYbBvccUMYoobUv3QiLwvLcSgVevaQq52pUURjv4lSZ6rekx5bNJXHq3MfYy5rhVDWHq80yzp8wMX5B7AVSrslC7REA8sbW9AAAQAElEQVQERKBZCFRMoM5IC6xU6mjvaSqVCu2nV4bpAOFAf3oQ4MXpgYhS9+MiVHGxf3v7bWsGkUpdm8HoxWVqAlMUMPyEUXd6SukxTVqcg8BrlGkK2b2g1D/bmA+8aNEiu/jii82/QNAGeq/pxWa+J4KbXtXstK1w7MJ058KF3ZojYdoNhw5EQAREoFYECi6nJIHK0H17egg/lUplVvFPmjTJ6Dl14xdfCq5FH404MM3Qm54tQOPjf927154dPz78og1DlLx04/Oeh9zCCdDji0DD8JMynqbAlASmJnAec3FHPMQsYRhCD8FHeK2MuiGiXaDGWzQhSJlqQQ8wOw50dHQYAtzbmF3HdevWhSDvVQ0HLfCHz8iG9PMpW5jyxY85pm1pLvhboKlqggiIgAi0JIGSBCor91ml7WIU9/LLL29JQNVs1PHpoWbPH+HJ8CO9qrxcX1+xwk9lXM4RZ2e6N8gFK/PpPK1EawZVSR5EXCxES8qkRono4WUOKkP0LOCKt2jyXmDEJ8P3DO+zYA1jSymG/PFjjz76qCFiay2yq4WJzwCfCT4jcRmI0fPXrw/7meKPzxXtVwIREAEREIGqEyhJoDJs/yd/8idVr1yrF8Cwvr8sEZ8ITX+58qL19sc9rR6GSxoM0UpaF634CYvzIL6sdQjQi5qrhzfuBUZs08sbGyI87gF+4oknzBe2NTMdPgfc/xh+bwufLx/OT/oceVy5IiACIiAC9SUQl16SQN28ebPRS5NKvTfEn0r19A8fPlyLpGLaWX5eniyGws06FQ4Jp9cHG3fkSOj9IT7CNully8sZcYpI5WWN4MU4JjxkrD8tSwABijBt5gZyD3elh+Cz71/Cs9tFGHG5x7O/kLkwZTg/O52ORUAEREAEGptASQL1lFNOCdsDjUsPUTPczxB/LtMiqd4vPkITATp8wQLDTwqEKcfMlfMwD0ecIlJJw3lc4sbxiOvGCxxDnCJSmZfHyxw/YdkvdU8nVwTqQYD7kfuTIXr83LsY9yqCFZd6EebClLiEufF54AtdfYSp10KuCIiACIhAOQRKEqgM8SM+faN+9ZSWcwnMEKS8TBGbvFgRnhz3livpEKbEjdMiYBGynMuVBy93XvSIVF76CAJcjgnPlaa3MPJEMJAP+WHkR3hvaXVeBJwA94/7s13uJcToi1/8YlgwiD+Ow/1e6GcnTie/CIiACIhA4xHoIVCLqaJv1P/000+HlcKpVMr0a1LFEKx8XEQr4hSRimjlhY2fXiVe4LlK5MVPbxXiFFFZbC8raRGkCAb85IeRH4IDN1e5ChOBmAD3nh9zr3Lf+v3Lfc057qs93/oW3oxxjnsdw585IY8IiIAIiEDTEihLoHqrvUeVYX4WaaRSKWPvRT9fCfett96yOXPm2NSpU4OtXr06Z7Y7duywWbNmhTjEjePhJwwjL/LMmUkLBfLCRrB6LysvfIyXP+EIgVzNRQggLBENiEwEKC7HiNA4DeHxcewnH4QrbhzeiH7qqF7g+l2Z+L7K98MVXkPubb54cT8n3ccet0FcVUMEREAERKBAAhURqHFZK1Yc/TUpwio19H/48GFbsmSJDRkyxJYvX25srbN27VpDjFKOG/HYWudrX/taiHfmmWcaK5gRovziD5uS33TTTbZ06dKQ5JFHHgluX/rDSx1DnCJS6XXiBY+fsKQXPeINAYFofXb8ePNe1p997GMZfKQlH8+PcjhJ2p0Lu2+UTngjGW1DhFNP/NQZ8/biNlJ9W7Eu8PZ2cS+6H9fvJfyp973PXJjyxYswmQiIgAiIQGsRKE6gFtD2GTNmWCqVsm3bttnOnTuN3tUCkuWNsmfPHtu1a5eNHDnS+vXrF1wSbN26FSdjnJs9e7YNHjzYDh06ZPv27Quili15nnnmmbCwa8SIEeH8GWecYdu3bzfEayaDPurh5Y8gQFye/+5ekS4yCU/CgqD4zYsvZk7n6/VC9GUiNqAH0Z1ULdqJcMVNiqPwwgjAkHuBnmoM7nwx4AtPnANxko6P/+QnTcI0piO/CIiACLQegYoI1FdffdXoLU2lUua/KLViRc+N5kvFh4hEcA4bNqzXLOgpZQgfoUrkL3zhCzjdxGoI0J9EAghWDHGKaPWFW/gJo6c0V2LOxeHk4ce/3b07/BrWs+neV6YJYAgUeibdECUYIgbztNV2qYuXQdtopwt0bwP12dngvcC0gXrCFc4IP4z2Ec75WhhlcR25rl4X6oMIpT74YYkRj/jZ9aLOpOccecQ/XOHXJDtNsx+r/iIgAiIgAu8RKEug+n6op59+uj3++OPGHNR6/6IUPwHJ0D1TAZgScMstt9hLL730XovlK4kAogABinjzXlbcY886K5MfYiNzkPbEx0d+/3vjGEN4YAgUhIgbwgVDxGAuaPBjnMM8PsIFIy+MvDFEDZauQkH/SeMRm7kXmHbACa74YYDBBm643s5yXfLFyJNrwDWhDL9m+AnzulCf3sr8o/QX0GPSIyTEI2/Sx+0hHOMexJWJgAiIgAi0LoGSBKr3mN58883GTym+8847Nnr06KpRYsieYfrd6V64QgthuJ8pAfS8Uj/EKkP+HBeah+IlE0Cw0tt4wlVXZSIhKBAsiAtES9zrlYlUpIe83BA5GGVgiB+McjFEEYaowRBLGH6Mcxhx3agn+Xu1Tr7mGvcGl3YGTxP8oW1J1aSNsMJNipMdTlwM1nCCGWXETAkjX+JwbbLzyD6GJ/cNnJlHitjkiw699GN37bLz1q0L265lp+OYtMTFLxMBERABEWhtAiUJ1FdeecX27t1rGzZssOOOOy7MOU2lqvdLUoMGDTIEKnNRuRw+9xQBykIpVu2zQh//smXLiBKM+KRD4J566qlhXur+/fvDvFPmnzIPlXMhsv6URAChgXAgMWIGwYIY3JkeDj/Q2UlwMIbMERcYogRDoJDeDeGCkR8WElbgD/XCqA+GmHKjnnERnE86/t1rr4X9NxFpbrQ3NoQc5vnjkmds1AWLyynXTx08DxjCF+a4zpIys9tLGEY9qTdG2zakP89cR4y8SUcc2uHlJLmUh3FducbUgeuOCKVO+Alr6+gw4lBfzws/50mHn3Dy4pi0HkZ4nzI1VgREQAT6GIGSBKrvf8qQfj6r1CIpROTcuXNty5YtYfsoVuNfe+21xoInv17MT+UY0cocVIz4t912W4g3ceJEGzVqlM2fP9+Yn0qPKsLW08stjUC/tjZDbODmyoFwBAfuwPZ2w06+5pogTNrSAoW0bsTDLnz55fCzri5o/JhzmMdHtGCeH3ljlIXlqk9vYYix1x580BBtXen6xb3Afzh8OIQj0tyIGxtCDiMfNwRfbIg+DBHoxnFscXzPB5c6ucXlvvUP/5BpWr5pCnv/7u+M9ORP2V4meVNvjLZlMkvwwBeDPdeAa8K1ia8ZYVxj4nBdErLqEUy+pIvz47hHRAWIgAiIgAi0LIGSBGoJNMpOgvh84IEHjPmlGHNNyZTeVHpJOc8x4ZzHiO/hnEOYEo4tWLAg7AhAuKw8AogPxARCBT+5ITI4Rlx6GOHFGvm4kQ+G4MEQLRhCCKMOGGVi444cMQw/xjmMuG7U8YRJk+zfDRgQqoYwRawh3AoVayFhmX8oNzZEottrDz5obtTJjXq60bvrVYCN+3Hhh4v9/sABIz15c9ybkRbmcMLgFzOFI9eAMonXW346LwIiIAIiIAKFEChaoDL/tL293XALKYA4/LoUad5++20OK2as7mef02nTpoWtoyqWsTIqmgBCpq2jw2IBw3HRGVUhAXXDEFAYYsqNOp7z2GN27po1eec+nv3974de3Vjo0lYEWmyIOMzzx6XM2KgLVoWmhiyzxWf2cYgU/aEu1I96Y7QLEYp5e+GEES9KKm9DEFAlREAERKD1CBQtUNnX9Pvpl/XYsWPD3NOkX4xCjLanhWwqlbJ77rnHnnjiCRvwbi9VpTAy9L948WKj17RSeSqfvkkA4YUwQ6DhhwLCjWNE2olTpgQBSxjn3RCgsbWlRToWi1byjY38MASgG8exxfHjvKgPFpeJn3pRZ4xeVXpcD3d1WVe6PvE0hQGjRoVN7smf8igfl2PqjQ1sbycbmQiIgAiIgAjUjUDRApWaIlKZX8r8U45TqZ4LpFg8xSp/4nR2duYVp+QhE4F6E0DkIdAQay7cOK5FvSg7NkSiGwLUjfpgsWjFT51JT10RpojUXNMURv/zPxvpydvjk0YmAiIgAiIgAo1EoCSBGjdg3rx5hgjNZfXeEzWup/wi0MoEEJsIVdxc7SQcEZvrnMJamoAaJwIiIAJNSaBsgdqUrValRaAFCdArighlCgB+mogw5ZhhfA8jXCYCIiACIiACjUyg8QVqI9NT3USgwQggSBnCR6jWeppCg6FQdURABERABJqYgARqE188VV0EREAEyiGgtCIgAiLQqAQkUBv1yqheIiACIiACIiACItBHCTS5QO2jV03NFgEREAEREAEREIEWJlARgcpG/KlUz62mhg8fXtSG/i3MWU0TAREQgeYioNqKgAiIQB0JlC1Q2ZB/2bJltmnTJnvllVds+vTpdvDgQfvRj35kN9xwg7Fnah3bp6JFQAREQAREQAREQASajEDZAhUxevzxx9uZZ57Zrenjx4+3bdu21bMHtVt9dCACIiACIiACIiACItAcBMoWqPxi1Ic//OHQWvx4EK0YvzbFsUwEREAERKCVCKgtIiACIlBdAmUL1AEDBhjCdP369YZ/0qRJdsoppwSbMGGChvire/2UuwiIgAiIgAiIgAi0HIGyBSpE+LlT/1lTXP/ZU8I534imOomACIiACIiACIiACDQmgYoI1MZsmmolAiIgAiJQBwIqUgREQATKJlARgbpo0SLD4tpwjMVh8ouACIiACIiACIiACIhAbwTKFqivvvpqWK1/4403diuL46Zdxd+tJToQAREQAREQAREQARGoJYGyBWotK6uyREAEREAEmpuAai8CIiAChRAoW6D6Rvz33Xdft/L82M93O6kDERABERABERABERABEUggULZAJd8VK1aEYf5U6r2fO123bp25SCVO65haIgIiIAIiIAIiIAIiUE0CFRGoVBCR6ttL4XZ2doZ9UTknEwEREAEREIFeCSiCCIiACLxLoGIC9d385IiACIiACIiACIiACIhAWQRKEqhvv/22tbe3h62lWMU/fPhwS6XeG95PpY76Ced8WTVsrsSqrQiIgAiIgAiIgAiIQJkEShKo/KQpQ/j8UhSLoHbu3GkM62cb4Zwvs45KLgIiIAIi0OcJCIAIiEBfIlCSQO1LgNRWERABERABERABERCB2hIoW6AyhM9wP25tq958panGIiACIiACIiACIiACvRMoW6BSBHNNjzvuOLwyERABERABEag1AZUnAiLQYgTKFqjMMZ00aZLdeOONLYZGzREBERABERABERABEagHgbIFKkP7s2fPtoceeqjHSn56SLr0jwAAEABJREFUVjlfj4Y1XZmqsAiIgAiIgAiIgAiIQCBQtkClB5XV+tkr+DkmnPOhJP0RAREQAREQgToQUJEiIALNR6Bsgdp8TVaNRUAEREAEREAEREAEGplA2QKVIfwZM2YYm/fHDU0Kj+PIXygBxRMBERABERABERCBvkOgbIGahMpX9R88eDApisJFQAREQAREoL4EVLoIiEBDEihZoNJDyiKoU045JSyQQpCmUqnMQimOzznnHNMc1Ia87qqUCIiACIiACIiACDQsgZIFKsKTRVCvvPKKTZ8+3egpZWFUbPwUasO2vHUqppaIgAiIgAiIgAiIQEsRKFmgOgWE6ooVK2zAgAEeVBX3rbfesjlz5tjUqVODrV69Omc52fE2btwY4u3YscNmzZoV0noefi5E0B8REAEREAER6EZAByIgAvUiULZApeIskGpvbw/D+yyYImzNmjXmfo7LscOHD9uSJUtsyJAhtnz5cps8ebKtXbvWEJ1xvohT4nV0dNjSpUtt6NCh9vDDDxvhxDv22GPtrrvuskceeSTYmDFjCJaJgAiIgAiIgAiIgAg0EIGKCFR+Rermm2+2TZs22Qc/+MHQvAsuuCC4iNfgKePPnj17bNeuXTZy5Ejr169fcMlu69atOBkbPHiwLViwwHCxM844I3Our3rUbhEQAREQAREQARFoNgJFC1QEJ72lGH4WS9Ho8ePH42SMRVIcMDcVtxyjB/TQoUM2bNiwgrMhzfbt20OvKz2nJCSP+fPnh2F+pgsQh3CZCIiACIiACBRJQNFFQASqSKBogcpc087OTrvnnnvse9/7XmLVEKYsokqMUOUTDOMjSK+++urQ6zpixAh74IEHwtA+w/ycI06Vq6HsRUAEREAEREAEREAEiiRQtED1/EePHm3XXXddZhup++67z08F96GHHrIJEyZkzofAEv8wXE8v6O7duwvKgfmnW7Zssdtuu80QptmJBg0aZOS3b98+Y35r9vk+c6yGioAIiIAIiIAIiEADEihZoMZtYRU/x8w7RRymUinbtm2bVWqbKReUzEWlHJ97ypxUFkqxOt9X9VN+PnFK+v379xs9qKRnTithMhEQAREQARGoFAHlIwIiUB6BighUqoAYjfdAddHKuXKNHtS5c+cawpMtoh577DG79tpru/WOMj8VsUocxKfPNSU+20khYPFjnBs1apRNnDix3KopvQiIgAiIgAiIgAiIQIUJVEygVrhePbJjqN7nkDJ31LeIojeV4XrOY3Ec4mHERYzid5s9e3aPMhQQE5BfBERABERABERABOpDoGkEai48rMJfv369TZs2LWwtlSuOwkRABERABESgoQioMiIgAr0SKFqgsrUUW0ylUqmwMX8qlewOHz7cfBuqXmtSQgSG/hcvXmz0kJaQXElEQAREQAREQAREQAQakEDRAtW3mYrnmyb52WaKn0JtwHarSuURUGoREAEREAEREAERqBqBogVq1WqijEVABERABESgzxMQABEQAQiUJFA3b95sn/rUp4zhfjLJZZybMWNGVYf4c5WrMBEQAREQAREQAREQgeYmUJJAzW4yYhTBinDNPqfjvkdALRYBERABERABERCBcghURKCWUwGlFQEREAEREAERKIiAIlWZwPPPP2+XXXaZjR8/PrgcZxe5d+9emzJlSs44Dz/8cAi/++67s5PpuEgCEqhFAlN0ERABERABERCB1iOA8Ozo6LCrrrrK1q5da6eddpp9+9vfDr886a3lh4C+853vGL9ayY8GsXB81apV4TSi9M0337STTjopHNfrD6K6FUR2yQL1xz/+sR133HFhqyncH/7wh8ZPnaZSR7edIqyzs7Ne10flNioB1UsEREAEREAEGpAAApUpi21tbcYPALGF5RtvvNFNoBJ+++2329ChQ0OcE0880TwO4dOnT69ry2hDRwuIbCCWJFBHjx5t77zzjiVtL+Xh2mYKxDIREAEREAERqD4BlVAeAXo/yeGEE07A6dV+9atf2UsvvRT2Yke49pqgBhEQqM0ush1TSQLVE8sVAREQAREQAREQgb5GgKF+hv8Z4p8wYULDNL8VRLbDlEB1EnIbgICqIAIiIAIiIAL1I8DosIu8fLX4xje+EXpPGU5nuD9f3EY916gi23lJoDoJuSIgAiIgAiLQqgTUrl4JnH322WGBU1dXV5h3unHjRjv33HPDXNM5c+YYhqhjpf7TTz9tX//61+2ss87qNd9aR2gVkS2BWus7R+WJgAiIgAiIgAg0HAF6Qm+88UZbvny5XXrppWHx03XXXZepJ4umEKis8EcEXn/99WFLKVbMs3Ie4Tp58mR7/fXX7cknn0zcpiqTYRU8rSKyQSOBCgVZMxBQHUVABERABBqYACINsVbKHqIs7vG9RUn/1FNP1aWlF110ka1fvz7YypUrw2p9/xGiK6+8MhwT7nFwn3jiidCTOm3atJCOMMzDa9mQVhDZzusY95TjsmKsvb09bDnFz5uS15o1a8z9HMtEQAREQAREQAQakUD5dUJgMh+zlD1E6ZW88847w3A6wu7iiy+2++67z8iz/JqVnwOidfHixWGov/zcqp8D9YUjhphGtDaTyHZCFRGodInffPPNtmnTJvvgBz8Y8mZPVDyIV1yZCIiACIiACFSDAEKmkN43NlKndw5jONbrEofj93C5hRPgGvC+L2UP0X379oXh9OHDh4cCx40bZ+RFniFAf8omgGhtJpFNg8sWqK+++ir5hHkYwfPuHzbqx3vw4EEcmQhUlYAyFwERKI0AIqCZxV2hvW8IUoQPvUr00DGPkLYT/txzzxm/CkQvHnMH6zG8TF16uw5xHIbSGVL3q46wRnhj+D28Vq6vfC9lD1HmcyJIEbe1qq/KaXwCZQvUpCYiTNmoP+m8wkVABERABOpLoBXEHW3gl3x6631jfiC9SBAnLoIIwcd7il8DYqP1eIEJ8WpltAFxzIpxF9DZQ9zESfqJzSqL7IpjoC2NuIdoxRuqDMsiULZA/dCHPhQqwIcpeN7989BDDxmb1/r5d4PliIAIiIAINAgBhEKziztEJmKz0N432sz2QaeddprR20f7XaDW67JQJ+qBcKYO9PTSJtrGMYaA5qc0mU+InzqThrSNILKpIz2h3pPKcZIl7SHK9k5JaRTe9wiULVBBtmLFChxj3unSpUvDYqlt27bZvHnzQrj+tBYBvq0zjIT5vnDZLWToiSEo4jBs5Q/aOJzzHGenrfixMhSBKhJgOJX7HMOfqyjCOY/x+fE4+AnDkj5LHrcaLp9LhFAzi7tiufzgBz+wn//858Z2QB/4wAeKTV6V+MVeh/gnNqkQQhXBinDluB4W9z4jmvkSQI8wgpr7398D3PPZe4h+5CMfMb4wILSp+4YNG8Ix4RzL+iaBighU0CFGjxw5Ym4uWjkne48AH05eRljSCwnRhngjjn+oySEO5zzHhNfSmJv16KOP2v333x+M3yHmgR/XgYftqlWr7G//9m9DHF6A69atCysye1vlGecjvwg0OgE+z73NXyQOPWI+dOtzHwv5LDVa+/msN5q4c0aF9L7BnD0uZ86caT7cT3oEHqIKf6Mb9Wyk4XHnhRBlwTR8c+0hilglLvc/Pa3xHqII7htuuMEQrrz3cDmup+CmrrL6EqiYQK1vM5qjdB6OzS7ueAkMGDAg7AXHt9v4W69fBR5UDEXxcMFPfL4ZI1wRq/TWcI5Nj+v1YkA08CDEkr4oUF++IGR/GeA6kg7jPPG87XL7FgHua++5inuQYgpJcx8L+SzF+VTTT116y5/7HvHRaOIu+zkU977FPXd8oV+0aJFRf64J7c1+Dv3iF78Iq8d5NnG+1lbIdUgaHq/XszRmhOjnixjm2xvB/eWXXzY2vOd9QDjn3XyvUH6RCT/huBzHedfTv/uN/fbN7/+jTbn9u/bJz38t2JcXrzLC61mvYsqmrs3WhqIFKgLD9zxNpVJhOD+Vyu0yn8ZX+RcDslXjdnV1GWKND2n2Q9XbzLlGFnfxC9nrnM/lgc+vatCD5HOTmPeVL021z/Gife+Lwv2WqxeYhyqjAn/6p3/arTqE+0uOngDECQsXukXSQZ8gQE8WooB7AKHTW6OJz7AnX+r4/Bf7Weot/1LOUw/qQ11IH4s7Pid8CcON7/tGE3ewp7eNXjfqi8sx4bSJnjueq4zq0HOHyCYexhdVNl/nGjLkf8cddxj7eNZaHOW7DrHIpr60L/6JTdqJoOZe5B7jmct7mjDaX2+D5bJly0KnRr3rUkr5Tz/3UhCk31z5pD3985eCKEXsrXpys035yncNt5R8a5mmWdtQtEBFYHV2dmaG8hnS/+pXv2oYfrfp06cb81G1SOq925CXAA9CHijvhSb7eNA0mrhLrm3PM/QssnjuvPPOs9GjR/eMUKeQQr4o+EM1W0y7yObhz3XkevqLoU7NUbFNQiAeHufeaYRqUw/EHKIHwYbLMeHU76STTjJ6hhtZ3FFPPq/0usW9b4hq77kjDl/8OR8bYpu2sj+khxNG/FoadYA7/HNdB0Q29eFLMSI7Hh6nnY0gsqlfD2uBAERoUjMQqghX3KQ4jRDerG0oWqBmw6aHlAVRzD2JzyFYeajxTS4Ol78wAo0q7qh9IYKMb/Jsm0J8eiV4AOPn4eoij+N6WLFfFOI6umCN21AIjziPSvnpWeFlhuHPlS/3EdMQsqcpEJ90GP5caWsRRtnUAcOfq8xGb0Mh159eSHruGF5mGNTbWUhaj1stN5e44/PLvqA81+l9bGRxl8SFdjVTzx31zSeyuQ5Jw+M8X+stspOuQzOHM4zv9R973mn29TmT7CffvSW4w04cFE4hThGp4aAB/zRzG8oWqEnXQxv15yZTyAuJl0OjijuG6vnSgWhgYjvD44TxLR4RxBAULWeeFG2lF50HK2H0xNAjQw8mbWS4k54BP0+cBrMe1eElMnbsWEN0I6rY1LtHpBoEwLm3xTlck1zTFEhLT40vdMOPgKpBtbsVQT2auQ2IAnrSuc+5nxnx4LNBGDy5P3C5Dj4tJO6d43ND/OzPUjdIdTqgbQieWEzXqSp9ulieN80kslvtYjGk722aNP5PbNLFow1hivv1uZP8VBj6zxw0mKeZ21C2QPUhfIZy4+vix34+PtdX/UkvJF5uLNTB8DeyuOOFhUBjiAnDTxjXtH///sbLmRcyoofpCczr4kVNLx5x6JGhJynXKk/O18pcVJRSXtybxC/SMMzPC72UvEpNE/cCx8I/zs9fbt7r6+dIy7xD5r3x5YBpO3xp8PO1cqmHs2vWNuQbWuXLGO1iJImRA+57PgsY4pzPDZ8fPkcYfsJqxV/liEB9CTR+6fSOei0Rpe7HRajiYq/t+3WYp+oLqGKXhVW5jJ7NXMZCplzGXNdcxvzSJKP+GHXE8rWB841mZQtUGsSWUgzzp1LvLZZiWyEXqcSRWdjWhJcQLyMMf/xCQtzRK9no4i4WaPi5tk3tBT8AABAASURBVLyE6UFFFGE+VOXzuhiaQgzR3uww0tfSkr4oIKxpA+KhkPoQn2uFCK+lQOVLDALbxV0hdY3jsHiR9OTj4YhF99fCpWzq0MxtgBPXnZ5Gv6fpIaVthQyPk57Pj6fFT5hMBESg9gR+/fZvbPPzO+3RH2+yv/ybv7fP3vmg/dH735epCCIwc5D2xD2Tv/+3P2QWTyEIYyNeLsslNgljukAuyyVmCWN+aZIhlNNVzfzP14ZhJw3KxGsUT0UEKo1BpPoCKVwWUtEzwznZewR4CWW/kDZv3hwi0BvT6OIuVDTHH9rFyznHqYYLQiTz5eD66683DD9hVNR7gRl2pdeXXi96v4jHHEkPpxeMMFb8elrSN4PxC2/UE2GN0dPNcTNZI7fBRWuz3RfNdP1V1+YigGCjV5CeREQThrgivNYt2ffrt+3p51627/3DM9bx3TV29YJlNnbmV+38v7jTrpz3HZu39Af23b97ytZvfsF++7vfZ6r35W+tCiv2qTNtWbX+nzLnmsWTrw1xj3CjtKdiArVRGtSM9eBFRi8ML7ZmrH8z1hlBnf1FYdWqVUYPKl8S6O2l19fj4JImO7yeopweSHrriuUft4GePoai6VUtNp9KxG+FNlSCg/IQgVYl8HRp2zSVjeO1ff9iP3n2RXvwiZ/a7d/5u7Al1AUz/tJGT//LtP+/2e33/10495MtLxpD9L0ViDBFVCOu6eGkV9TTsHAqyVb+5ectl7HgKpd9ccrFlssYns9lLN5KMkTnyUOOt/f9u6NSL18bqIu3p1Hco7VulNqoHiJQRwII0HoKzkKbzhcZpoO4uIsX5zDtAJFd6DQFpuJQrvdI4q+F5WsDC4voocYtpC71akMhdVMcEejrBBh+TmKAYELs4SbF6S2ctPR2fjfd6zlv6eOhF5Te0LEz/9quvmNZ6CX93rpn0r2mL9neA28nZvf+/+t9ds5HP2RX/N/n25em/pl9e95f2I+XfNG+f/essDAqV0IEIOITN8nGnnua5bJcYpOwL37mP1kuQ0DmspV3pwVwgiGan15+q33vzs/12oZc7at3WEUE6po1a3Ju2E+vDNtQ1buRKl8Eak6gygUyHYT5mwzRs6MAUw3o+aXY3qYpIPwQgBg/WNDR0VGXTbTztYFeXRYY+ZSK7KkWjdIGeMsalwDiheHYRhhablxK1asZPY6eO718CCxEEy6CjnPhGq18Em9ee/mVvfbjZ7bZ/T/YYDd/8zH78y/fZ3981YKwOIn5oswbffTHG8M8UuaTJmXWv9/77fyPDbMrx/+JzZv+X+y7/980W3//zbZ91V3299+cY4tvnmJzrvqPdsknzrWPfeQk+/h5I0IPKL2atIF8qTvHtAXxSVgjG3VESFPnZmrDMeVCZZuUZcuW2aZNm+yVV16x6dOn28GDB+1HP/qRsfGwVvGXS1jpRaAnAXogmRbC1APMe34LmabAlBLSYCxmc2Hbs5TqhuRqA1MWmHbAbg9MRcByTbVolDZUl1B9cw/CoYl/3rFeQ8uVvmrNfB3iYfBCtmli/covf/W6/f1Pn7PFj/5Pm3PPSrvki4vtjEnzbfz199jn/+phW/TQP9gP1v+TPfvL3fbO4d8l4j5+wAds9FnD7ao/G2Nf+ewl9jd3XBP2MP3fjy60H379Rrvni5Pt+ivH2Z9deI599JShiflwIgjSdM8mvZVdP/zrkA+9nJxrFmvGNhxTLlzE6PHHH29nnnlmt6zonWFlv3pQu2HRgQhUlUCzTFNIguCiFQGaFEfh1SfQCuKu2kPL1b8KFoal4zmPiFWM1d60D7cW9Si1DOrqaRm+dj8uggkX2/frd+z/+cI3bcTEr9ifpd0bFv13+8YjP7Yf/f/P2raXX7Xf/et7i5WIH9vQgQPCEPrVEy60js9fHoazn15+mz373++wHyy6zhbN/rR9/lMX2fjRZ1pcZpyH/I1JoGyByob8H/7wh0Pr8ONBtGKV3Lrmrbfesjlz5tjUqVODrV69mqJ6WHY8NoP3SKTx9ORFXD8nVwRqR0AliUBjE0D8JNUQ0VHuvMGkvCsVXsmh5UrVqZR8muk6cF9gfLlBODO1IhaEhMcM4t7V3/z2d7Y93XP6hyNH4ijd/Cz2+eSo0+2ayz5hd1//qfSw+/9rmx/6im1a8ZW0//N293WfCuc+ef7pdvKQD5r+NT+BsgUqW0khTBkuxD9p0iQ75ZRTgrHwohJD/IcPH7YlS5bYkCFDjLlozLtbu3at7dixo9sVQHASjzl1/gtGLBYhHKHK0OFNN91knCPhI488giOrAAEeTDyQNNerAjCVRdMTaObPQyuIu1j8FDK03Ig3XL2vA/cwhrB0wckznnrxnMfo3W3789sMw48hqomT/SUm3xZHMf8PnzQo9HbS67lo9pWhF5Te0KdZ7LPwc6GX9Or/cmG61/SjNuT4AXHSo379bRkCZQtUSPBzipdffjlew2UeCUZ4CCzzz549e2zXrl02cuRI69evX3DJcuvWrTgZGzx4sC1YsMBwsTPOOCNz7plnngkLQUaMGBHOc2779u2GeM1EqpOHhwAffP/A8yHnA054napUVLE8wKgzDyReDNQb46HGwwq3qAwVWQSamECzfx74DDv+eog7nh2xwdONZwnG8zI2npduPEdJn2nDxaPdG9y4V4/thYjv5nm462VQppvXxV3KwkLmFfxTyetA/TCvM23xttFWbz/PccQmhh/jGU4cnu8YaakbRp6FNpm45EOe5EN6T8t80B99/Ubb9uhCe+q/3WLMF2Xe6FV/dkGYR3r8gA+Y/vU9AhURqNXGhohk8cSwYcMKLoo0CFB6XY855hjbt29f6IFljlvBmdQgIg+M+APLhxjjIcCDAbcG1SirCOqZlAFt4WGEmxSnUcKpIw9tHtZcE4wHKuE1rKOKanICzf55iO/3SXnE3b/94Q9hjiTPMIxnlRufo9j4HGF8tmLjM4YhiNw4jg2ebuSB8UyJzcvFjYUPtxJ1w3WLz/MLQBy7kT42L4My3bwu7npdvf64HuZu3GbPBzdmFJdLnQu9DocO/87ifMjXy6MuWKYeX/muUW/ieNso19sfl+m8CnUR/hirxLlvWDGOTfqPf2KDP9g/ZzbEZ3U5K+pHfmyYHdvv/TnjKbBvEihaoLJqv729Pee2UqnUez91mkqlrJ7bTDF8j6i9+uqrQ69ro15eHhZJdeNhwUMENylOvcN50HkdeDCxfQhbb+Dy8OEc9acd+BvVeCHwEKeePKypM8bDm2uE26h1V70ah0Cjfx64p92457mvsVjgnDDouAxQ4mQO0h4+G2kn/H9176+D2OHzgdF2Nz5HsVEGRvrYvC4hwyr9KXRouZLFe7vcjdsMB7eYkbPDhWdcn3zX4a1/ecfifMjby4vzKNbP8xvjuR4LTp7tiEqMZz2r2jH8GCvdicMqd+zrcyfbj+650RCr5EU9yJdj4rMFEmG1MZXSTASKFqjMM+3s7DSG8N2++tWvGubHuGw3xVzPSsxBZbiens/du3cXxJZyt2zZYrfddpsxpM+0AHpS6UVFtBaUSQ0i8SDyYvjg8qHmA4vLB5hzPOB4+OBvRONB6PWqx3Cgl12um/1CiPPza4Abh8tfHQJwRjDRC8SXBozPCuHVKbFyuVb78wADDMGCIUYweGFwwmCHwQ6jFw3D78Y9T1yMZ4zbm/sPZoDUQ9zx7IuNZ6MbQglD3MTGM9MN4bTky1PMhTa8aCPtpo3xNeJ5S3w3z8NdL4My3bwu7npdM9Cq4Cn3Ongdvc60xdtGW7398EBsYvixbMFJWkQlRr6FNJd4iFXy8rw5LiSt4vRdAkUL1GxUbCPFdlLsWxifQ7CyJyM9rnF4Kf5BgwYZApW5qKT3uafMSWWh1KxZs4wV+pzLFqeEYaeeeqohTvfv3x/mnTL8zzxUxC/n62Hxg7Je4o6Hd2y89Nx48WG8+GLjYe9GWmfHg8v9uDyUcLF4rpenJU/yd/NyyRMjXS2M+ng5PMB5YPNgxvU2UB9ebh6vXm5v5YZ6au/K3jBV7Tz8PfN8n4ff/uvvw/A49z6fAzfuRQxxiSGqEJZuHGOIS4y4GPcmRn4YzxaM+mBep2Jd0pI/ZZI/eXoefDb4vLjRXjcXP+7yWcJcCLnL5wxDtLhxHBuixo08MMRNbF4uLsLp8ovON0QqdfT6xi7h1AGX+G6kj83LoEw3r4u7XlevP66HuUtZbp4PrvOJy8QP039/5kfsj97/vlDtfNeB+JjnRb5eFuXH9fE6E8fbRlpvPzxCgfojAg1AoGyBmtQGVvZzju2mcMsxROTcuXONXlG2iWI1/rXXXht6Rz1f5qciVomDEJ0/f37Yjor4rOCfOHGijRo1ygifPXt2mI+KsPX09XB56Hi5PCTcjxs/KJjrRVwXcLi8hNz85eYuLxSMF1xsvGQwf9nhchwbLz038sB4McXm5eJSVzfq5X7c+GUWz/UiHUae5O/m5Xp9suvnbfH43l7ywigfgxVGHQqxuJ71+qJQSD17i0PbYQdX2gQDDDawxe0tj3qfp55JdaAttA03KU4tw6kHBnfYcj/Gn1vC4/pwTfyYXkrayr1Mm9zIByMuRv6ephIu9XNDBPHcwVzc4CJe7ph1WaYHMrtc0iOAED8ueHBJ5+bix13KwFwIuUteWHYZlTimDOpJm2greVIWx9Sd84RVwygnNspyg4Ob83Fu7sJz9deutxULPmvkk6uOhNM+T+N5kbeXRZxcaRWWk4ACG4xA2QLVh/Dvu+++bk3zYz/f7WQJBwzVP/DAA8bcUmzMmDEhF3pT6V3lPBbHIR7mcRGmHGOs9mfoP2RSpz/+0KT4fC8z5nohPHihufFic/OXm7u84DBecLHxssMorxpW7jBUrjpRXzdvC23DvL3OwdnACkPgYvixbIFLOkQF+XvZPNzdj9tMD3jaT51zGW2EF26u840QxvXwevDZ4MWLkMD160D9aYfHq6RL3hifxXB/pXuiuT+ol9873EfcUxh+DO7EoV6k9zpV4/MABww+GPcrhujCYIUhXDD4YfSiYfjdEEHExVzc4JLfzMv/gyGQyJNyaBPlckx6BBBhjW6hzk38C0Bw5jrCvZmvQ6PfJ6pfYxIoW6DSrBUrVhjD/KnUe4uk1q1bZy5SiVMNY6U++6/yM4/0slajjGrmOfaPP5rJvhovs0zmeTw8wGPjIejGiwrj4RgbLzQ3htGKnevlacmT/N28XK9PnmoXdQrRgGUL3CBCsn4DGnESZ04aP37zwMHwu88uVnARJrEhaDDydiPP2KgL5vlWwqUO9m5GcIQxQgIXnpyiTEQU/ka0mHW5Pdm0FXPuXAuuCwYrrh2GwERsYvixWHDCi7TUDSPPQtkRl7LIk3xI72m5Rhj3Pp8DN64XhijBuIYISzeOMcQlRlwMYYmRH4awwbj2mJdbjEs68qQcyqdcjovJQ3HLJ6DrUD5D5dCcBCoiUGk6IpXFUW7tcMvfAAAQAElEQVQspGJBFeeqZYjSxYsXm/eQVqucauXLi4SHD/nne5kRB+OF5kZaN3+5ucsLC+MFFxsvGIyXjRvHsfEyciMPjJdSbF4ubilzvUiHkSf5u3m5Xh/q6H5cb4vH9/aSF+ZsYIXBtVjL90Xht7/7vXGdEBpuiJfYECIYwsQNwRMbggVDFLlxHBviyc3zwUVgucXlbvin7ZmmlivuMhnV2ANbL5Lr6X7c+Hq2wrY6fq9zL/M5cKPdGOISi9sNB5kIiEB9CKjU2hOomECtfdWbv0RePl+fO6nXOUaIM8xfari82Nz85eYuLziMF1xslIdVmhxlIB4RjIhE8qccjqk35wkrxcjHjXww2oZ5e50DXDDKxBC4GH6MOmIeH5c6TvgP51n/d/ffQyQhBBGLCE2EaCn1LjYN5cZGuW6xEKVObtTTjTmNXiZs3I8LP1yMMlwUN5pL/dzo+XQ/LixwMW2rAwWZCIiACLQ2AQnUOl9fBBeiCaFUaXFXy6YhghCMCEQXhRzXsg5JZVE3DNYYAs6NOt5/y1RbNn9G3i8KTGVA5GJcLzdEbmxcR8zzx+W6xkZdsKT6lhueW9yVm2tt0+fryS6kJvDFnDvXgeuCcb38+nE9uV8x/Bj3MHG4NzDSct9g5Flo+aQlL8+b40LSKo4IiIAIiIBZSQKVraPa29tt0aJFxjZTbMifSqV6bN5POOcFOj8BXnq8vPQyy8+pmmcRH4gWBAyihrLCdZlysSFamMrAMUZcN8RLbFxHDIHjxnWNjfwwhIsbx7FRFzfPB5f6YXGZ+KkXdcbKFXfkUW+jp5fe4Vw92bQXgwMGF2cFQ5jiYs6dOFwXjLR+/WJu9W6zyhcBEWhSAqp2VQiUJFCZW8oc03nz5hmr9Hfu3Nlt436fh0o456tSc2UqAhUmgFhBwCBqXORwXOFicmZH2bG5gMJFULlRHwzBFRsCjfRknk/c0a5GtrgdtCU22sd5bzccMNjACSNOnEZ+ERABERCB5iRQkkDNbuoXvvAF27x5cwjG7d+/f+hNXbNmTQjTHxEQgeoSQJgVMp85oRYNE4zIRITSM5qrJ5vzDVNZVUQEREAERKBqBMoWqAzh/8u//IudeeaZoZKsql+5cqW98sortmrVKmM6QDihPyIgAlUlgHhrBXGH2KZntB492VW9QMpcBESgDxJQk0slULZAjQtGrHI8fvx4q+QvSZGnTAREoHcCEne9M1IMERABERCBxidQtkCNheimTZvsnHPOMeaoNn7TVUMREIFCCCiOCIiACIiACNSaQNkCFTE6adIkO+WUU4yfEp0+fXpoA7/whEeLpKAgEwEREAEREAEREIFuBHSQh0DZApW8L7/88rCKP161Txi/LsV5mQiIgAiIgAiIgAiIgAgUSqAiArXQwhRPBESgxQioOSIgAiIgAiJQBQIVEajx1lKp1Hsb9muj/ipcMWUpAiIgAiIgAiLQ8gT6egPLFqhsI3XzzTcbW0v5Bv3uxkP+fR202i8CIiACIiACIiACIlAYgbIF6sGDB42eUraWKqxIxRIBEegbBNRKERABERABESiNQNkCNd5mqrQqKJUIiIAIiIAIiIAIiEDBBPpAxLIFqm8zdeutt/YBXGqiCIiACIiACIiACIhAtQmULVD59Sj2P33ooYcslXpvgVQqlQpD/5yvdiOUvwiIQNMRUIVFQAREQAREIJFA2QKVjfhZDOULo2KXcM4nlq4TIiACIiACIiACIiACFSTQGlmVLVBbA4NaIQIiIAIiIAIiIAIi0CgEKiJQ2Wqqvb09DPHPmDEjtG3NmjXm/hCgPyIgAiJQIAFFEwEREAER6NsEKiJQb7zxRmMv1E2bNtkHP/jBQPSCCy4ILuI1ePRHBERABERABERABESgngSapuyyBaovgsreB1XbTzXNPaCKioAIiIAIiIAIiEBDEShboCa1hg38WSSVdF7hIiACIlASASUSAREQARFoeQJlC1RfpX/fffd1g8W2UxMmTDA/3+2kDkRABERABERABERABBqKQCNVpmyBSmNWrFiBY8w7Xbp0aVgstW3bNps3b14I1x8REAEREAEREAEREAERKJRARQQqhSFG4z1QXbRyTiYCIiACtSGgUkRABERABFqBQMUEaivAUBtEQAREQAREQAREQARyEKhxUNkClVX87HeavZ1UUniN26fiREAEREAEREAEREAEmoxA2QI1qb3aZiqJjMJFQATqREDFioAIiIAINAmBkgUqPaTDhw+3U045xVixjyBNpVJhgVQqlTKOzznnHK3ib5IbQdUUAREQAREQAREQgdIIVD5VyQKV7aPY5/SVV16x6dOnG/uexouk8LNwqvJVVo4iIAIiIAIiIAIiIAKtTKBkgepQEKqs2B8wYIAHyRUBERCBpiOgCouACIiACDQOgbIFKk3ZvHmz9e/fPzO8n0odHepnCgBTAYgjEwEREAEREAEREAER6HMESmpw2QKV1fs333yzrVy50hjWj40pAPSwllSzrERvvfWWzZkzx6ZOnRps9erVWTHeO9yxY4fNmjXLFi5caIcPHw4nPMzT427cuDGc0x8REAEREAEREAEREIHGIVC2QGXuKT2l48ePr1qrEJlLliyxIUOG2PLly23y5Mm2du1aQ3RmF4pwnT9/vh06dCj7lB177LF211132SOPPBJszJgxPeIoQAREQAR6EFCACIiACIhATQmULVBZrU+NEaq41bA9e/bYrl27bOTIkdavX7/gUs7WrVtxuhlxL774Yhs6dGi3cB2IgAiIgAiIgAiIgAg0FoGk2pQtUFkcNWnSJLv11luTyig7nOF9ekSHDRvWa16zZ8+2iRMn5oxHHvSuMrzPdAHyzRlRgSIgAiIgAiIgAiIgAnUjULZAZREUopC9UFOpo4ujUqmjLkP/nK9b66KCR4wYYQ888EAY2meYH7HKUH8UpWAvc1tTqaNtTKXkplJikEqJQSrVVxmo3amUGKRSYpBKiUEqJQap1FEGaKWChVWOiGULVBZBsRgqXhzlfsI5n6PcooIGDx4c5o/u3r27qHRJkQcNGhTy27dvX2YRVVLcXOELFiwwb6PcI2JxRAz0OdA9oHtA94DuAd0D8T2AVrIy/gWBWkb6miR1Qcn8Ugr0uafMSWWhFCv2WRzFuUJs//79YREV6ZnTWkgaxREBERABERABERABEagNgaYQqPSgzp0717Zs2RK2mHrsscfs2muvNYbtHZPPT126dKkx5WDv3r32wgsv2MyZM43tpBCwzD3FmIc6atSoxLmqnqdcERABESiTgJKLgAiIgAiUQKAkgcq8UuaXplJH5xmkUrld4hC3hHr1SIIY9TmkzB31LaLoTWX7KM6TCHHK+diIy8KpOIx4xJeJgAiIgAiIgAiIgAg0FoHeBWqO+jKvlPml8VyDXH7iEDdHFhUJYhX++vXrbdq0aUYva0UyVSYiIAIiIAIiIAIiIAJ1JVCSQK1rjaPCEaWLFy82ekijYHlFQAREoCkIqJIiIAIiIAK5CTS1QM3dJIWKgAiIgAiIgAiIgAg0M4EyBWozN111FwEREAEREAEREAERaEQCEqiNeFVUJxEQAREQAREQARHowwQkUPvwxVfTRUAEREAEREAERKARCVRToDZie1UnERABERABERABERCBBicggdrgF0jVEwEREIGeBBQiAiIgAq1NQAK1ta+vWicCIiACIiACIiACTUegbgK16UiVUWF+UGDOnDk2derUYBs3bszktnr16hDGOeIQ10/iJwzD7+G4ng6X42ob5VMP6okV2oYdO3bYrFmzbOHChXb48OFMNUlPPhj5kn/mZJU8+cqEI3XBsuuT1IalS5cmXrsqNcGS2gBbGFN/jLrFdUhqA3E8T64T8Qirpnl51DNm3Vsb/Brhev2oL/UmLzfy9/PVcqmDlwd36k5ZuBz7uezr4Olwie9GnT0N7aFdfq5aLnXwMqkzdacsPotcFz9HPMLdOOYcLmHZ8TmH+XniVMsog7KwYtrAdSEN3L1uMIc94Vicn8eptAtzyqE8jPZ4Gdlc43PEKaQN2WlIV2nL1wb40i4MtjD28qkb4RgMyIdzvbWbOJU2yqYO1AWjbl5GUhvypSEtbaXN5Etcwqpp2dyot5eHn3Zh1Im6cY56UT/CsaR28zwgf9LU0iRQq0ybi7pkyRLr6OgwHihDhw61hx9+2AjnpnnsscfspptuCueoCj/Hiss5fo517969HGbMbyjSZQKr7KGupbSBm33+/Pl26NChbjWkbc8884zRVtpOG/F3i1Thg3xlcg6e1IVrRNFen3xtOPXUU7u1YcOGDSStmlHPJG78DPC+ffvCfUQ7fvrTnwYxS2WS2sA5ri3344c//GEOq26ltKG3e56fOr7rrrvCteC6VfuHO+AJKMqaPHmyvfDCC7Zu3TqCLOk65GsDTO69997wHCBP8vCfbg6ZFv+n1xRJbaCefNaHDBliy5cvN9q3du1a44XGuYXpL5p8VuIC/AdTqDvG/cf5YcOG4VTNSmkD9zsvWz4fccVo2/e+9z3jc0C7aQPX9ec//3kcraJ+yuSHZq6++urA+swzz7SYddJ1SGoD4d/61rds1KhR4bMQX7uKVjzKLF8buGf+63/9r+EegilsYUyaUq5dVGxFvdQn6TokteHAgQOWlIbK0b5c7z7OVcO49twvuXRGKW3gmZT0rqlG/ZPylEBNIlOhcB7eCxYsCD/Fiv+MM87I5MwNgGDlZeTntm/fHsTr7t27w4OGh1YmQdqD2MMuu+yy9FFt/lO3UtqwZ88eu/jii402xjVFQCC+CaPt2ecJr7TlKzPfdcjXhokTJ4Zqcq3wVPuFnNQGHk7cN9xbXCtnSruoV1IbOIeoRoycf/75HFbdSmkD9ztWy3s+HwiuO0ackSNHGgIZf77rQP2xXG3gOvE5P++888imJkb9MQqL28C9smvXLiOsX79+wSXO1q1bwxfNpDYQB+Nl//d///dWi/ZQf4xyqa9fh3xt2L9/v33gAx8IzyXSZRtf8mhjdng1juF7yy23GJ9X/LTByymlDbSNul944YUhG55HHHNfhoAq/KHeSW3gnqFI2kU8XO4t2sZ1w/x8IdeOuNUw6lZsG7hPktJQR9qY693HuWoYz/2kd3TSdcjXhqTndDXqni/PxhSo+WrcxOd4UCAkEATHHHOMcYPg9w9n3DQ+vHzTj8PwcyMuWrTIPvaxj3FYcyumDYhQ2pGvkny7oweV3sh88Sp5Li6TF2q+65DUBtLRm8SwCD1K9Fbwoa5kPfPlFbfBX0xJDJPaQB702FxyySXhpZ2vvGqco3y/9vna0Ns9z0uY3gquBZ8Z7tFq1DdXnjz8KR8xUEobuI+4/+itmzlzZpgyUs82wM7bk93e3q4D8elxpC2IEV78hNXC4uuQrw2IQZ6ftCWuF3WlJ5O283mhR7uWn2nuA9rAu2DQoEGhk4K6cF/F9cSf1AbOYf6FdHYLcwAADvhJREFUmTaSnx9zrpqW3QZEGuXTnnzl0m5va75rly+PSp0rpQ3ZaagL91Bv7z7iVcNg6DoD/oVch1xt8LrFz2kPq5UrgVor0ulyGP7ig8iDkAdiOqjp/leyDXyQGF6mt2XChAk1YVGpMrl+fGOFB8OBiFSfHlDthlSqDQxLM+xWy547Z1OpNvCyZkic68AwP58v/F5ONV0e3Aj8T3ziE1bqlxPqi0DlM8AwqN9D1WxDzKQSbYjzozeYEZFx48bFwVX1V6oN3JNcD68s15a8/biaLp9FhP20adPCaFspZfFZuPTSS41nEV/W+NJGe3KJ3FLy7y1NKW2AL5zL+Qz1Vq9izpfShlLSFFOnYuPy7OC6F6MzktrAZ6LW7+i4vRKoMY0q+nnxbNmyxW677bbMkA69p7ycuJmqWHTFsq5kG7jxmS8Dg3nz5hmCr2IVTcgoV5mUSx3KuQ68GHgpkwffRBOKr0hwrjbQQ+HflAsthHpSX16K9NzxUuM+/Ou//usw37DQfEqJV6k2ZJftHGgX7cs+X8ljXqywGjVqlNFbQt5ePj0WHBdiXDfuP4+bfezh1XBztaGcXjfy4xnnU02qUefsPCkz+zqU0gbuSV7ECCVe8HzZoSxe3LjVNOYr8vnji65/0SmlDdSRXjvqj5Ef9xN5ca6alqsNjOjwTGFkIVfZlbp2ufIuJayUNuRKU0rZlUqT/Y4m396uQ1Ib+EzU+h1NfWNrQoEaV785/LluGmoe3zjcDHTL1/LhTh0KtUq2gbbW+sbPV2Yp12HZsmUZIccDmAcxQgPBWyjTYuMltYGXEGW7MOPBz9C5z0XLVQ719B5gXmYMZ5KPf4HKlaYSYZVsQ3Z9/DpUe3gZvtmiiLrAr5Tr4Gm4hxC3zNPjniTPallSG7JFNsOv1AGmuPnMxVytRkOq0Ybs9lX7OiSJg3KuA23gCxpzgRkhqVcb6LnlnuYzT324l7w+tbh2cCjUkq5DvjYkpSm0zErHS3pHl9IGrlmt39G5eEig5qJSwTA+iPQq8EFlyIWhF4xVcnzbpQeGcHpheFGxBQTFc/PTs0UPF2KD84Rx4zBHjTlSxOObN8eEc1wNK7UNfGCoN/WnHbSHdrMwJw6DR7XbkK/MfNchqQ1/8Rd/YaxIpe5cP64jba0Gf88zqQ3cW1/4whfCnGYYc28gOL03JqkNnm8t3VLawL3N/UG7qGt8z/OZ4Bpgfh24nsSrliHEYM5KcMrFmI9MeUnXIV8bSE9a7p96t+HYY4+1uXPnGs8s6gXra6+9Noz65GsD5/iC7QKE9lTbkq4DXxSS2sCzjGcs7aJ+3FNcO9IwvO7XlOtAW6optmG2fv16qmHUA94Y9zS9nsW2gZXltIU8eA6QcbVHp/K1gecPzyHaRn34As3ngy/HpVw72lMNK6UNfP6Trh11rPUzl/uazyz14t7lHsB43yZdB+ImtSHpOQ0r2lcrk0CtMmmGf32OHD1Vbtw0FM1LycPo0eLDSzgvWQ93lzAeXGxv4WG4HBNOumpYqW2I20Y9MdpNO/DHVu029FZmXNf4OsThXl/awHUinocRrxrs4zzztYHrD0OvD3E9LXXzcHdpg5/HJT73Kdea42oZ5Xgd3KXe1B/D7+HEpR7Z4ZwnHuHE4diNtpKmmkYZXp673AvcE9SJunk49aMu2eGcJx7hGH7CMPInTTWNMigrNm8D9wD3gp/zeyW7npyn3oRj+D2Patbd8y6lDdltow1eZ9rJsZuHe3mVdp2Zl+eu3zPZdaV+1CE7nHTUdeDAgYbLMYafe5I01bLe2kBbqAvG/UF86lLKtSNdNYw6UTfqGBt1pzxcDyce8TH8Hu4ucUmTq31+/Thfact1T1AnL5N6cYxRb+qP4ScsNuJicRh+4pKm0nXPl1+rCdR8bdU5ERABERABERABERCBJiAggdoEF0lVFAEREIH6E1ANREAERKB2BCRQa8daJYmACIiACIiACIiACBRAoE8J1AJ4KIoIiIAIiIAIiIAIiECdCUig1vkCqHgREAERaAECaoIIiIAIVJSABGpFcSozERABERABERABERCBcglIoDpBuSIgAiIgAiIgAiIgAg1BQAK1IS6DKiECIiACrUtALRMBERCBYglIoBZLTPFFQAREQAREQAREQASqSkACtSC8iiQCIiACIiACIiACIlArAhKotSKtckRABERABHoSUIgIiIAI5CAggZoDioJEQAREQAREQAREQATqR0ACtXz2ykEEREAEREAEREAERKCCBCRQKwhTWYmACIiACFSSgPISARHoqwQkUPvqlVe7RUAEREAEREAERKBBCUigVvnCKHsREAEREAEREAEREIHiCEigFsdLsUVABERABBqDgGohAiLQwgQkUFv44qppIlBJAgc6O+3Z8eNtQyplz3z0o8FPWCXLUF7VI/D0cy/ZlNu/a21/fpt98vNfC37CqleichYBERCB0glIoJbOrvyUykEEmoTAaw8+2E2QHu7qMsQpgrWro6NJWtF3q7nqyc025Svftad//lKAsPuN/cFP2De//48hrBH/LFu2zHbs2NGIVVOdREAEqkxAArXKgJW9CDQ7AYToC5/9bGIzdi5cGMRqYoQcJ9566y2bM2eOLV26tMfZ7HMIlP/xP/5Hj3iVDPAyp06dahh1I6xSZVB/2lGp/IrJh17SLy9elZjkmyufNOIkRkg4sXr16sAKXliua5mQNG9wpVjlLUQnRUAEGp6ABGrDXyJVUATqS+D1FSsyFTj5mmvswpdfDobfT+xMi1T3F+oOGzbMDh06ZNlCECE3duxY+8AHPhCyGjFihP3n//yfrVr/KK+jo8Pmzp1rjzzySDD8CLBKlUn9aUel8ismn1X/858y0SddPNp+8t1bguH3E4hU9xfj3nTTTYHX8uXLw7WEZTHpc8WtJ6tc9VGYCIhAfQhIoNaHewGlKooINAYBelC9JsMXLLB+bW3B8Hs4Q/7uL9Q99thjDSG6YcOGTJLDhw/bM888Yx/72McyYYgehnoJwE9P3cK0IKbXLu7pRFAShs2aNSszNLxx48ZMTx9pySe2devW2bRp0ywWkPg/97nPZaLFeVM29URYk9/XvvY18/I4pnwsu27UgwzjvPATVk3zYX3K+OKUi23YiYOC4ScM2/36fpyyjOs5aNCg8IUDDoVwgQmsMNJQAZgQjl8mAiLQdwlIoPbda6+Wi0Ag8MsbbwwLnzakUjndWHzm8yelj8MpKxT67p/TTz/d9uzZYwg+gvAjTgcPHsxhTtuyZYtdcskloeduPIu2NhwVuBMnTgxh9ILedttt1tnZGdK/+OKLYSoB4bNnzw5h/sfLRZB6WLaLKEZ8kR6jbEQt8bZv327U4YEHHggCl/yJgyF6Y/FNfMr7zW9+Y/Q4Eoc6E16Ozf/OD8PCJxY/5TLmm3r++fy50maHUZbnhXvvvfcG8T9z5kw79dRTza9boVzyXRvyr5opYxEQgYYncEzD11AVFAERqCqBV7797YLzZ7ifHlWE6s50L2bBCd+NmF0WggZh8/Of/zzE+NnPfmZjxowJ/qQ/H//4xzNxRo4cGXrsiEuPJr2W9MbNnz/fEIKEI4JvueWWTI8qYUlG7x3pMe/R27p1q61YsSIIMcIRZQhp8jjjjDPsvPPOwxsMMUtvqscLgdGffv36hakL1If6RqdK9j687umC0zLcz3xThGopw/rZZfkQP2KbSsAPt1AuxVwb8pWJgAj0HQISqM15rVVrEagYgVNuuKHgvF578EF7Nt1ryTZTCNWCE74bMVdZiExEIOKOOamI1nejF+Ugjpg7ili66667ghAkAwQvYvN73/te6EklzA3BiJ+ycenRzE5PeCzEOE9PKeGx0TtKzypD28QhTXze/ZTR0dFhHWmjzh5eqjttwtiCk/pqfraZiof+C80gX1lcx1yiOx+XfNem0DopngiIQGsSkEBtzeuqVolAwQQ+dt99Nu7IkbwWzzfNzvjMv/mbvGnjvCkrO70PryPu2tvbs08XdIwIoseUOZAkQPByjB9DiM6bNw9vpsc1HKT/TJgwwR5++OHEHlaE1/r16zPTENJJcv5HXHOC6QC4zKXFzWWIcAQqPbHUPVecQsPuuu7PreuHf53X4vmm2fl+fc6kvGnjvCkrO70fw5x2+bG7vXHJd208j9q6Kk0ERKARCEigNsJVUB1EoMEJtHV0hJX7A9vbQ037tbUZ/vPTwu3ka64JYeX8QQTu27cvzGMsJR9EzoUXXmj0bDK8jlgaMmRIEKM+7J89T9LLQSAjFr/1rW9lhvGZIkCdiMN55sWSnryxXIt4EGdMV/B4CDMXq+SD0VPrUwCoK3Wm7pyrpn3xM/8prNwfe95poRgWSuFf+Zeft3g1fzhZxB+mO8ADQ2zTO5ydPIkLva29XZvsvHQsAiLQdwhIoLbgtVaTRKAaBBClCFJ6RC98+WXDj0gtpSxECwLNxRlDvQsWLDA/RhT6KvokP+XG58iDoXWMvD7zmc+ERTuLFy/OLJ7KJaDIh/rE8ciD/DiHkY4wN86RJm5DdjzmmbJlkoeThvqyoCrOh/O1METpyrs/H3pL2WoK/9hzjwrWUsrPZgIL8imUC/Fi5uRHelxY4ecegBl+mQiIQN8iIIHat663WisCIiACIlA6AaUUARGoEQEJ1BqBVjEiIAIiIAIiIAIiIAKFEZBALYxT68RSS0RABERABERABESgwQlIoDb4BVL1REAEREAEmoOAaikCIlA5AhKolWOpnERABERABERABERABCpAQAK1AhBbJwu1RAREQAREQAREQATqT0ACtf7XQDUQAREQARFodQJqnwiIQFEEJFCLwqXIIiACIiACIiACIiAC1SYggVptwq2Tv1oiAiIgAiIgAiIgAjUhIIFaE8wqRAREQAREQASSCChcBEQgm4AEajYRHYuACIiACIiACIiACNSVgARqXfG3TuFqiQiIgAiIgAiIgAhUioAEaqVIKh8REAEREAERqDwB5SgCfZKABGqfvOxqtAiIgAiIgAiIgAg0LgEJ1Ma9Nq1TM7VEBERABERABERABIogEATqkSNHOrdv324yMdA9oHtA94DuAd0DzXMP6FrpWrXiPYAu/T8AAAD///6D8N8AAAAGSURBVAMAadXdJHObe78AAAAASUVORK5CYII=">
          <a:extLst>
            <a:ext uri="{FF2B5EF4-FFF2-40B4-BE49-F238E27FC236}">
              <a16:creationId xmlns:a16="http://schemas.microsoft.com/office/drawing/2014/main" id="{00000000-0008-0000-0C00-000009340000}"/>
            </a:ext>
          </a:extLst>
        </xdr:cNvPr>
        <xdr:cNvSpPr>
          <a:spLocks noChangeAspect="1" noChangeArrowheads="1"/>
        </xdr:cNvSpPr>
      </xdr:nvSpPr>
      <xdr:spPr bwMode="auto">
        <a:xfrm>
          <a:off x="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38100</xdr:rowOff>
    </xdr:from>
    <xdr:to>
      <xdr:col>9</xdr:col>
      <xdr:colOff>285750</xdr:colOff>
      <xdr:row>20</xdr:row>
      <xdr:rowOff>95250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358BF1E-EB72-4E13-9F19-043022486DBE}"/>
            </a:ext>
            <a:ext uri="{147F2762-F138-4A5C-976F-8EAC2B608ADB}">
              <a16:predDERef xmlns:a16="http://schemas.microsoft.com/office/drawing/2014/main" pred="{00000000-0008-0000-0C00-000009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76200</xdr:rowOff>
    </xdr:from>
    <xdr:to>
      <xdr:col>7</xdr:col>
      <xdr:colOff>209550</xdr:colOff>
      <xdr:row>19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70D3004-727C-8BCB-377B-B0E3BE9BBA0A}"/>
            </a:ext>
            <a:ext uri="{147F2762-F138-4A5C-976F-8EAC2B608ADB}">
              <a16:predDERef xmlns:a16="http://schemas.microsoft.com/office/drawing/2014/main" pred="{B65C25B8-B83C-A6D2-B328-1C4ADA6AEB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5</xdr:row>
      <xdr:rowOff>114300</xdr:rowOff>
    </xdr:to>
    <xdr:sp macro="" textlink="">
      <xdr:nvSpPr>
        <xdr:cNvPr id="15361" name="AutoShape 1" descr="data:image/png;base64,iVBORw0KGgoAAAANSUhEUgAAAjAAAAFiCAYAAADoX+IOAAAQAElEQVR4AeydCZxU1ZX/z2PfZBdQFlkUBBUFw+4C2YwOE+JfjTGCUWJIYkDihGhkBEWIBtAgYBYiohMcJwkanIRliEYFUQRigriwKPsiCMi+Q/e/vhdf87qo6q7qqldV3f3jw+333l3P/b7tvHPPvVXB9E8EREAEREAEREAEShkBp8Bs3Lgxf9WqVQpioGtA14CuAV0DugYSugb0zsym3rBy5crXnAJz+PBha9u2rYIY6BrQNaBrQNeArgFdAzl/DXie19spMKZ/IiACIiACpYqAhBWB8k5ACkx5vwLUfxEQAREQAREohQSkwJTCkyaRRSD7BCSBCIiACGSXgBSY7PJX6yIgAiIgAiIgAiUgIAWmBNBUJPsEJIEIiIAIiED5JiAFpnyff/VeBERABERABEolASkwJTptKiQCIiACIiACIpBNAlJgsklfbYuACIiACIhAeSKQxr5KgUkjTFUlAiIgAiIgAiKQGQJSYDLDWa2IgAiIgAhkn4AkKEMEpMCUoZOproiACIiACIhAeSEgBaa8nGn1UwREIPsEJIEIiEDaCEiBSRtKVSQCIiACIiACIpApAlJgMkU6S+3MnDnTli5dmnLrn332md1999327W9/29W3Zs0ae/rpp1Ou16/gyJEj9uSTTxrt+HHJbCk/atQoJx9bjpMpX07yqpsJEOB+4b5JIGuxWbimuWfYck2yLek1Hqsx5ETeWGmJxFEW+QjsJ1ImHXl4fowbN85gko76VEf5JCAFJsXzvn79elufQIhuhgcZDw0/oByk88EW3V6qx7t377ZLL73Upk2bZnPmzLERI0ZY/fr1U602beXfe+89a9CggT3//PP24IMPWrVq1dJWtyrKDQK8rP37he2dd95pvAhzQ7ozpfBfztzrTZs2tYEDB9quXbusRo0aZ2bOQgzyvfbaazZ69Gh333Tp0iULUphTYvjo4PxmRQA1WmoJSIFJ8dS1atXKEgkoOdFN3XPPPe7BwUu3T58+NnnyZHczR+fLheM2bdrYd7/7XacYoCAg8/XXX5+caCHm3rx5s3Xr1i3EFlR1ugh8NrKzFRfitXXTTTcV3DPf//73beLEiSW22sVrI13xKNGDBw92ij73CvcM9w7x6WojlXoOHTrklCmUq1TqSbUsPOACo1TrUvnyRUAKTArn21dKXnvCbN0f4odEmrj22mutevXqtmXLlkSyK48IlHsCWAzatm2b01aYcn+SBEAEQiRQnhSY0DC2bGIWL5SkUUy7mJ3nzZvnfDr84SXiMbViPifEMqFjhiWNQN7Dhw8XiIC5PXrcmXFvyviZGMaiPcoTgmnsE0cgD3n9cmyRmTQ/UDfxsUJ0X/785z+fkS3YXqy+UsCvZ8aMGTZhwgTHi3b9eF8WWBBHGQL+O/ClXgJsCMT7/WBLXspR3q/Lz09arEA95PHzs6U89SCbX69fln4SzzF5yEsZ6qAu4gnsE0cawS9DWnTg3HCOyEeIbjM6PzKQj0A5yvt5gjKRHqwrWiZkJ79fNpNbzl30OaV9OCG3H4LyR6dH95108lMH+wT6R1yQUTx+0XyC9VBXdHpx/ILtkDd4f1MfMtGHeH0lDwE5sA699dZbbmiLuugX8X5ZthyTn4CsMKbvpLElnriScKesH6gr2Fawn7RFII78yBHvPgj2Hw4cU0ahbBKQApMj53Xu3LnOnMtQDSIxVv722287n5NJkya5tLFjx9p1111XYEK///777Xe/+12BCZ0HwPLly10ZzNXknTVrFtUlFHiAMYw1YMAA1wb+Lh999JH7wqVuKqFeAkNebIkj8ADCFE0cgeMXXnjBlSU9OkydOtU6duzo2iE/D5rVq1cXZKO9YF+i++pn9M3PDC34Q3J8mUfXT1vE+eV48M+ePdtQ6Ij3uS9atMj8fvCAh0lx3P062dIPzgny0i/8Cy677DK777773PAbeYoKXAfISllkW7JkictOvaTBlTTqhS/xLkPgDzIHzyP5SfZfAOwHA6w5Jh8h+tzCx5eJdPJShhcJfUVO4gnkIz95wg7IwH1yySWXuKZinVPy4LPFtYx8BDL7LOgDHH2uQ4cONZRh8iQaaCN4rfr3D+emqHNG28nwi24n+v5O5rxzj9Dnnj17uucFQzhYf4MsSOcYOX0W0fcH8SXhTrl4Ibqf3NsEhpiKY8r59flzLqkrXjuKT4ZAbuaVApPF8+JbDPi64OHBC9MXh+Gk/v37F7z0SG/WrJnx4PHz8NJt3rx5gZKwePFip+DwUicPebnx2U8k+I6wlCM/9dx7771GO8TxACGewIuKMXQemjxUiGMYjC0BB9/u3bsbD3aOg4H8vHiuvvrqgmi+qBgOIII6cS4M9h8ZqC/4MCVvrEAeZAvK4+/Ttl+GBx1y+sdskcHPy3Ei3MnnB5ydcSZGCSKOLU6byMNxIoE2yYdst9xyC7vOj4Lrg3NCBPXSDu1xHAzR55E0/xqDLcfBUNS5jcUSOSjDub3xxhudbH59nFPObZCzn5aOLcoFfSGgmEQrhtHnFBmD1xEycH5RzGFBOtcVrEnjOsO3hv1EAnVEX6uwgRF1so13zmg7GX7F3d/Jnvfo/qFsBeVBfo6R088bfX/48cly98vF2uLPxvPF58a+fz0hU1FMqY/ybDmX11xzDbsKZZSAFJgsnljfYsBXAzdlUaJwA/OlE52HFxk3LA9SXpLc4NF50nXMFxkvDgKzkHx5eInSdnQ7KFz+yziYRn4UNF7swfjgPnXTBm35gZdXME9R+1hzmPXhl2WfuKLKxEorjnt0mXr16rmZJn6/2cKmqL4G60BJxBkZuaNN4HxNEk8orj8MDZDPD1xfKBbBtoL78c5tME/0Pn2LjqOfnFvOcXRaOo5RyLlfCFgN/JdcrLq5J2L1mXPE9cV5oQ9cp7HKpyOuqHNG29FtxONHX5C3uPs72fMe3X7wo4prh+PoPMUdI2tx3Iuqg/OB0kQ95GM/2O+imHKdUwbZ/WExjhXKJgEpMKX8vPIQ5IbnQc7DjxduGF3iBYeyxIuDwBAGL6qi2kKxokx0nuALJDrNP6Zu2qCtYODr1s9T1JYvxeCwAXUwFBd8EBZVvrg0n3usfLwcfeXr0UcftRtuuKHAkhYrf3QcfUReTOAMX3FOeWhjcfD7xJY+Rpf1jxkaoI5giPfCL8m59duJ3vKSpf+c4+i0XDlGueL64n7h+uQ6DUO2ZM8ZMsTjl+j9ncx5p73oEPyo8q8dlOrofCU5DnIvrvyqVaucbw6KCAoMVjPKJMIUeZGdITbuH18RorxC2SIgBaaUnE/MoVgQuIF9kdknjjTieBjzkvNvWNKDVgteKnwZ8fIlP8MDU6ZMYdcF6qE+yhFBPfg3kI9jFCW2BMzNvKjYp132ieOYQBlM65h/OQ4GXhwcz58/n40L+E3QNgc8rC+44AIL1hctC/niBV8eTOp+HuShL9TjxyWyjWZCGfggK2kcBwPtoFjwACXQr2A+FKhNmzYV8lvyzxGyoUygsFAn58tnxTFDRrBhn74hA/vRgfZoA1n8NGSmbv84epvMuaUe6sNSNH369IK+UCd9Rk76yXE2A6y4jp577rmC5QlgzDHxpNNvrlOfOcyC9wTyN23a1Bi+YZ/AOfXZUwd1USd1kw4bGLEPC/KwH33OkuXHdV3U/V2S845cfkCeYP3E0w/6w36igf5GM4ENjIgnvai6YB1UpKIV73hMOYfIS1vUzzWIosq+QtkkIAUmDed1/TazokIamnB+Bg899JDxwuCrhMA+cdyotMGXBzc3wwuk8yDA5E4agXyMafvWAR4ot912G0kukM5XPw9wylMPDxwejBzTHlsC8bRFQR5I+CLwpUQaAcsDdVGWPMFA/iFDhhgvDvISUHR48fv56AsPbNIIyIJzaaz6/DL+lvqRh4cxZQmsF4KfDWl+vkS2MIFxsO/sE0dadB1YT4ijTT8Eh4KQH58LTN2kB88RsvGlid8RaWzx36Cd6Hop16NHD5o6I5Cf/tNn6iHAgv6fkTkSQTp9YkuIPrfR5ypSxPliIRO+D35fKEsax2xzIXAdcW1x/SAfW46JRz76wHWFzKRH3xPk4Zyg+JNOoHz0tcq9QN2k+yypm/LEEaLPGenJ8EPmYDvUF31/J3PekS0YkAerhd8PZOYeJD6YL5F9ZIWTXxdbjokvrjzt+gzZJ6CYUM6XhTgCDPz7gOseJYy2SOP655rnvqKsQtkjIAUmDee0z4/NWn0rdiAtVhM8MP2bMTqdG46XFy+7YBo3KMMgfOUS2CcumId6SSOwzwMj2A77pBH4srnqqquMPH4dtMkXJqZovoL8NNqhPcoRcI6jfmSlLFvqI41AHdRFWqwQXR9yUB/xfn7api4/ILufFr0lbzA9Wh5kD9ZNW8H81Ie8cKcsx36gHOV9Odgnzk8Pbv3ZLX5etryk2Pr5kJVjAnJw7MuCDLAjjS3HfjnyEk9gn4UFg+l+PrbIh5zkJXBuovtFPkJ03uhz66fzsiTQNuUIyE39fgimkR4r1H/4n1ZciFUOToRYacTRNvKwHwyU8eVjy3G8dDhxLQbzwI14yhJIpy24+PVwzJAnM86w9PlpxFOGwH70OUNe0vxAHr/OWFvSg3mRkzr8vLSbzHmnPvrnl6cuv3621O+nca3Fuj+og3J+Pn9LWerwA8d+WnRdfh1YT6Jn0FGecr4liLzEEdgPMkUO4glwgAdlFcomASkwKZzXli1b2rp164oN+fn5Rt4Umsp4Ub5kwvINyHhnMtwgX63BJssKR76gMdMH+6b90wQ47wz54cdyOlZ7yRJg2CeoeKDUYAFLth7lL/sEpMCkeI5RTIoLKTaR0eK8oBjyYPYB/gFmGW2+1DfGcENwKA1TNj5HfCmW1s7xAhk1alTO/f5VLvHE8sbQBS9alJhckq00yYI1CKd3hqC5dwhwZWgL60pp6otkDZ+AFJjwGZeqFvjywfSKCVYPjORPHQ/g4HADHEuz8gKBYJ+CwwCkKZwiABfONeceXqdi9bckBBheYvgUnn7Qs6gkJMt+mZxXYMr+KVAPRUAEREAEREAEkiUgBSZZYsovAiIgAiIgArlPoMxLKAWmzJ9idVAEREAEREAEyh4BKTBl75yqRyIgAiKQfQKSQARCJiAFJmTAql4EREAEREAERCD9BKTApJ+pahQBEcg+AUkgAiJQxglIgSnjJ1jdEwEREAEREIGySEAKTFk8q+pT9glIAhEQAREQgVAJSIEJFa8qFwEREAEREAERCIOAFJgwqGa/TkkgAiIgAiIgAmWagBSYMn161TkREAEREAERKJsEwlFgyiYr9UoEREAEREAERCBHCEiByZETEZYY/Eru0qVLU67+s88+s7vvvtv4dVjqW7NmjT399NMp1+tXwC8eP/nkk0Y7flxZ2dIvzkNZ6Y/6IQIiEB4B1Zw4ASkwibNKa05eaigDfkA5yOWX9+7du+3SSy+1adOm2Zw5c2zEiBFWDLXFrgAAEABJREFUv379tDIpi5WhuDRt2tSuv/76YruHEjdq1CijTLGZlUEEREAEyjkBKTBZvADuuecee/75513o06ePTZ482XiJZVGkuE23adPGvvvd71q1atXswQcfdDIn8lKOW2E5SYARIZHu+mwTzZ9IncojAskRUG4RKD0EpMCkeK58BaSobSJNXHvttVa9enXbsmVLItmVRwREQAREQATKNQEpMDl4+rHCMMQ0b94853PiDy8RzxCDP+x05513Gr4owS4w/OCnk/fw4cMFyeQdN25cISsP/iyU8TMxjEV7fh3BNPb9ePKQ1y/HFpn9dLbUTXysEN2XP//5z2dkC7YXq69+AeqibdojH23Tdz+eYwLpfhm2wfqj+0PfiKOcHzgmHo74/wTL0z51+oF85PfLRqcHy7LvlyNfUE7a8vtEXX6//Pxlbav+iIAIiECiBKTAJEoq5Hxz5861GjVqGEM1NLVr1y57++23nc/JpEmTXNrYsWPtuuuuc8M3WHzuv/9++93vflfg+MqLb/ny5a4M6eSdNWsW1SUUeOEzjDVgwADXBv4uH330kVOSqJtKqJfAkBdb4gi8ePH1II7A8QsvvODKkh4dpk6dah07dnTtkJ8X/urVqwuy0V6wL9F9Lcj4+Q68pk+fbiho1NegQQMbOHCg+TKNHj3akId2KEL9bMlLCPYnmgN9adeunT300EMFfj+LFi1y1jLKwon2/Tqjy5OHtnxFBaUErpQjjfy+XOTzA/k4v36fyAsz2Pl5tBUBERCB8kpACkwWz/yECROchYUva4aOBg8eXCANw0n9+/d3PidEkt6sWTPr0qULhy6g7DRv3rxASVi8eLFTcPClIAN5b7rpJnYTCu+9957x4qccBajn3nvvdUoVcUHfDF6khw4dctYc/+XLMBjlCDj4du/e3VBCOA4G8vPCv/rqqwuisTK0bdvWHfNCf+211yzYf/pKfbzUXaaoP/AaOnRogYLRrVs369mzZ4HzLIoMfcMZmaKx+3OqP/SLPLTJlr7A3i9LHLIiM/twQlncvHkzhxbNkUj/HNM3jum/384tt9xSIDdpfoDdjTfeWCgNZpSFoZ9PWxEQAREojwSkwGTxrAedeIPKSyyReGEFh4P8PLyYeXHyYuSFyMvWT0v3FksEL2ICs5B8eXix03Z0e7z0Ubyi48mPwoHFKTrNP6Zu2qAtP8yYMcNPTnqLkoECEywYrz++XL6yBHsY16tXL1i8yP233nqrQDlFfs4vigeFUIzuu+8+Z9EhzbfckBYMsdghG+xgGMyrfREQAREobwSkwOTQGS+JKLzkUBR4QfNy42VbknqKK8PLHmWJYQwCQzK8SIsqx0ufMtF5UARQUGIpPX5e6qYN2goGLCd+nlS2ifTHt5ChfGBhSUY5xPoTlJt9Zm9xnpCbuhgaZBiJaenxlBjyBgPMYAfDYLz2RUAERKC8EZACU0rOOF/t+IgEX3TsE0ca3UBZ4GWINYZj0oNWC156WAFQekjHwjBlyhR2XaAe6qMcEdSD/wX5OEZRYkvAZ4cXKfu0yz5xHBMowzAQQ00cBwOKFsfz589n4wJ+HbTNAS/5Cy64wIL1RctCvlRDvP7ABwUK5QLFg5CM4gTHTZs2FQztISdMUZrYxxeGY/bpa7RliHgCw2D49QSVUmQhPwoQeRREQAREoLwSCCgw5RVB6eg3LyycSHmhMexAYJ840ugFPiq83HBeJR2fmKAPDPnwqfCHZp577jm77bbbKOoC6fiRoNRQnnpQJHghc0x7bAnE0xYFeQkzJILPBmmERx991KiLsuQJBvIPGTLEUHDIS0DRwa/Ez0dfUIxIIyALjrax6vPLJLOlznj9oQ36R5vkI+DvglKWSBtwhMfEiRMLhpFQLKmD8vgKcUy9BPoZS0EiDodqLEDkI1CeY7YKIiACIlCeCUiBSfHs81IpLsRqgpcQL6hYabzgfefZYDovRoYd+AonsE9cMA/1kkZgH0Ug2A77pBEY0rjqqqsKHF2ph5c31hCGQPDRoTzxtEN7lCNcc801Rv3ISjpb6iONQB3URVqsEF0fclAf8X5+2qYuPyC7nxbc0nY0L/JSXzAfC/H5MtFOvP5gHUEZC1pgmAX14osvOqdl6qA92vXrpz3k9Y+j64eNn58tx36/guWQmbr8etj387El3U/TVgREIEcISIysEJACkxXsud8owxf4sOS+pOFIiHUJRcOvnWEchsn8Y21FQAREQASyS0AKTHb551zrvKhZgA0H1qCPSM4JGqJAWD2oPmhZY8iHYaGgUkMeBRHIAQISQQTKJQEpMOXytMfvdHDow3+Rx89ddlMYqmHIxg8M+Uh5KbvnWz0TAREofQSkwJS+cyaJRSC3CEgaERABEcgCASkwWYCuJkVABERABERABFIjIAUmNX4qnX0CkkAEREAERKAcEpACUw5PurosAiIgAiIgAqWdgBSYVM+gyouACIiACIiACGScgBSYjCNXgyIgAiIgAiIgAqkSkAKTKkGVFwEREAEREAERyDgBKTAZR64GRUAEREAEsk9AEpR2AlJgSvsZlPwiIAIiIAIiUA4JSIEphyddXRYBEcg+AUkgAiKQGgEpMKnxU2kREAEREAEREIEsEJACkwXoalIEsk9AEoiACIhA6SYgBaZ0nz9JLwIiIAIiIALlkkCpUmB27Nhhr7zyim3fvv2Mk3XixAlbu3atS3/xxRdt6dKldvz4cZcvPz/ftmzZYvPnz7dZs2bZ4sWLbe/evS4t1p9k88eqQ3FFE1CqCIiACIiACKRCoFQoMMeOHbNXX33VRo4cadOnT7c1a9YYSobfcRSaRx991B544AGbNm2aocD8+te/tnfffdfy8vJsyZIlruyUKVPs+eeft4kTJ9r48eNjKkLUm0x+XwZtRUAEREAEREAEMkcg5xWYQ4cO2VNPPWVPP/20och4nleIzpEjR+yll15ySs1NN91kTz75pFNyfvGLX1iHDh1sz549Nnv2bKtbt64NHz7cKTiDBg2yrVu32oIFCwzLTbDC3bt3J5U/WFb7IiACIiACIiACmSGQ8wpMxYoVrXPnzs66cscdd1jlypULkWFYacWKFdalSxe79tprrX79+kaZxo0bW40aNWzz5s22bds26927t7Vv396qVavm6mvVqpWtWrXKUJCCFSabP1hW+yIgAiIgAiJQpgnkUOdyXoGpWrWq9ejRwy688EKnmESzQ4E5cOCANWjQwD788EP729/+5vxf9u3b54aZdu3a5YaRmjRpYhUqnOoudTZs2NCwthw8eLCgSoaPkslfUFA7IiACIiACIiACGSVw6o2e0SbT1xgKB4oKQ0t/+ctf7LHHHrNnn33WJkyYYKNHj7aNGzc6CwuKS5UqVczzTg0/eZ7nLDE4+RJ8iagPi0yi+f1y2oqACIiACGSEgBoRgQICpV6BwYcFxePKK690igtOvt/73vds586d9uabbzrrC+kFPf58x/NOKzOfR7mN53nOcuMOAn88L3b+QBbtioAIiIAIiIAIZIhAqVZgPM9zPjEMCV122WXWqFEjN8yE8y5DRAwvYXlhJhKWFV+R4ZihI/xhKOuz9rxTlhnSE8nvl9NWBESgnBBQN0VABHKGQKlXYOrUqeNg4qiL4sEBw0JYZqpXr+58YzzPc868J0+eNP7t37/fzUJC4alZsyZRLniel1R+V0h/REAEREAEREAEMk6gVCsw0GrWrJkx44hF6lavXm2fffaZ4Q+Dgy6zjlq2bOnSFy5caKTjpDtv3jynwDC7CQvMokWL3Now+Mw0bdq0yPwoRbSrIAJZIKAmRUAEREAEPieQ8woMQzmPP/643XrrrTZ58mRj6Ie1XgYMGGBz5swx1nf52te+ZsxEwnF38ODBhkLy5S9/2U2tZnZS3759nTPvmDFjbMiQITZ37lzr1auXde/e3fm7rFu3zpYvX26sGVNcfhx8P2enjQiIgAiIgAiIQJYI5LwCg8XjtttusxEjRri1YFhtl8CqvFdddZVVqlTJcOBl4brbb7/d7rrrLps0aZL179/fzTTyPM9Nw2b13WHDhtmgQYNs3LhxNnDgQLdODMNJK1eutNatW1uLFi3cTCWmbcfLn6XzlBvNSgoREAEREAERyBECOa/AeJ5nZ599tluEDudcP7Rt29Zq1apVgBGn3a9+9at2xRVXWL169Qri/R0WtWPIqHfv3sYwEZYUfGaWLVvmLC/9+vUz35+GMrHyE68gAiIgAiIgAiKQfQI5r8AEEKV9l1lJKDtYa9q1a+esL2lvRBWKgAiIgAiIgAiknUC5VmD4yYFOnTpZ165d3XTstNNVhSIgAiIgAiKQdQJlU4ByrcCUzVOqXomACIiACIhA2ScgBabsn2P1UAREQASySkCNi0AYBKTAhEFVdYqACIiACIiACIRKQApMqHhVuQiIQPYJSAIREIGySEAKTFk8q+qTCIiACIiACJRxAlJgyvgJVveyT0ASiIAIiIAIpJ+AFJj0M1WNIiACIiACIiACIROQAhMy4OxXLwlEQAREQAREoOwRkAJT9s6peiQCIiACIiACZZ5A6ApMmSeoDoqACIiACIiACGScgBSYjCNXgyIgAiIgAiJQLAFlKIaAFJhiAClZBERABERABEQg9whIgcm9cyKJREAERCD7BCSBCOQ4ASkwOX6CJJ4IiIAIiIAIiMCZBKTAnMlEMSIgAtknIAlEQAREoEgCpUqB2bFjh73yyiu2ffv2mJ06efKkLV++3ObMmWM7d+4syJOfn29btmyx+fPn26xZs2zx4sW2d+/egvTonWTzR5fXsQiIgAiIgAiIQLgESoUCc+zYMXv11Vdt5MiRNn36dFuzZo2hZESj2bBhg02dOtX++Mc/2ooVK1we8i1ZssSVnTJlij3//PM2ceJEGz9+fExFKNn80TLouIwQUDdEQAREQARymkDOKzCHDh2yp556yp5++mlDkfE8LybQw4cP27x58wpZXsi4e/dumz17ttWtW9eGDx9u06ZNs0GDBtnWrVttwYIFduLECbIVhGTzFxTUjgiIgAiIgAiIQMYI5LwCU7FiRevcubM98MADdscdd1jlypXPgIPVhKGj9957zy6//PJCeTZv3mzbtm2z3r17W/v27a1atWquvlatWtmqVasMBSlYYbL5g2XTuK+qREAEREAEREAEiiCQ8wpM1apVrUePHnbhhRcaykysvnz22Wc2d+5cO//8850CU6HCqW6h2Ozatcvy8vKsSZMm5sdTZ8OGDQ1ry8GDBwuqTDZ/QUHtiIAIiIAIiIAIZJTAqTd9dJOl6JghIIaCcNq95pprrFatWgXSo5BgYUFxqVKlinneqeEnz/OcJeb48eNG8Askm98vp60IiIAIlGcC+BbmSijP56G89b3UKzAbNmyw119/3bp3724XXHBBgZLin0jP85wzr3/sbz3vtDLjx7H1vOTyU0ZBBERABERABCCgkDkCoSgwT9MrvQYAABAASURBVD75pC1durSgFzNnzrRvf/vbduedd7oZRAUJKe5gXWHoiKGgffv22UsvveQcc4lnqvQ777zj/GEYQiIOCwtNcszQUbVq1YzhJOIInnfKMkN6IvkpoyACIiAC5Z3A11Y+ZrkSyvu5KE/9T7sCgz8KAC+55BI2TmF5++23DaXm/vvvtxdffNGOHDni0lL9w/BRjRo1rGXLlvbJJ58YTrxYZFBANm7caKtXr7batWs7qwzOuawTQ5v79+93s5AaNWpkNWvWJMoFz/OsQYMGCed3hfRHBERABHKGgARZv369IJQTAmlXYKK5YSFheKd+/frWtGlTQ+HAuhGdryTHKCcDBw60hx9+2EaPHu3CgAEDnB/MTTfdZLfeequ1adPGGjdubAsXLnQKDU69TLdmGjWzm7DALFq0yK0Ng9KDjEXlr169eklEVRkRyAkCueKngBw5AURCpEwAhaHB6H9ZrgRmmCJTyh1TBTlPIO0KjK+gsPItC85t2rTJrr76agcCxQUFwh0k+Icyjz/+uFNGJk+ebAz9YM1BUWHFXawtRVWFRaVv375uuvSYMWNsyJAhbsZSr169nN8Mw0rr1q1zK/ju2bPHWWCKyo9DcFHtKU0EyjMB9b38EnjtCbN1f8huQIbyewbKX8/TrsDgV3LDDTfYo48+aiNGjLAbb7zRsL6AlqX8USj8Y+KKC1g8brvtNlcXa8H4gVV5r7rqqoKp0X49F110kVuwjvVgPM9zw0FMw2b13WHDhrlF7MaNG2dYblC2GE5auXKltW7d2lq0aFFsfr8dbUWgNBLIFT8F5Fi/fn1pRCiZ4xBo2cQsF0Ic8RRdBgmkXYGBEcM2LOmPmbhLly5EuYAlBguM7yfjIov543menX322W4Rug4dOpgf2rZt64aKooujQOETg3ISTOOYIaPevXu7oSwsKVhvli1bZlhe+vXrZ3Xq1CkoEit/QaJ2cpSAxCqKAApDrpj5kUOm/qLOltJEQASKIxCKAhNsFIfdUaNGuVlIgwcPtuuuu67AIhPMl419ho/q1atn/fv3t3bt2jnrSzbkUJu5TwBlPFdCqrQws8vUnypFlRcBEcg2gdAUGPxUmDrNUA1OvD179nS/QxS0yGS786zs26lTJ+vataubbp2qPCovAqWBQC6Y+ZGhNLCSjCIgArlLIO0KDMNDd999t3Xr1s38L9ZcUlpy91RIslwmgM9GrgSGgnKZlWQTAREQgSQJlCh72hUYHHQfeughmz59uhs2QpnBx6RE0qmQCOQAARQGfDZyJbRq1cqQKQfQSAQRKFME/I/uXNiWKbAhdSbtCgxyosRMmjTJWWBQZp544gl766237N577zUsNORREIHSRkC+I6XtjEleEUiQgLKVSgKhKDBBEkFlZujQoTZ27FgpMUFAZXw/F75kfBlSRY3fRi6EVPuh8iIgArEJ5MowMXLEllCxQQKhKTBYWhg+wpHXD8ShwKDUBIXQftklwI2YK2H9+vVlF7R6VpoJSHYROIOAnldnIDkjIhQFBkWFoSNWy/W/fqdNm2asnBv8kcczpFFEmSLADZgrfiPIId+RMnV5qTMikFYCel6lFWdGKgtFgWHF3T59+lhw9hELzLHeymuvvZa2H3PMCCE1kjIB+Y6kjDDcClS7CIhAAQE9rwpQ5PxOKAoMvW7WrBmbQoEfSmSFW37fqFCCDso0gVzwG0GGMg1ZnRMBEUgLAZ4VuRDS0pkyXkloCkwZ56bupY+AahIBERABERCBpAmEpsBMmDDBrQPjO/CyZVXe1atXJy2kCoiACIiACIiACIhAkEAoCsz111/v1oDxHXiDW9aHyalZSEEa2hcBERABERABESgVBCpkUkpmJ/HDjmwz2a7aEgERKFsEgh9F2d4vW2TVGxFInEC2c4auwBw5csRQWhhCGjx4sF133XUmC0y2T7vaF4HSTSBX1hZCjtJNUtKLQOklEJoC8+STTzofGPxeunfvbj179jTWgglOrS692CS5CIiACJwiwPohp/b0N7ME1Fo8Atm2SgbbjydjOuLTrsAwPMQKvN26dSvwg0mX0rJjxw575ZVXbPv27YX6fvjwYVu0aJHNnDnT3njjDdu1a1eh9Pz8fNuyZYuxPs2sWbNs8eLFtnfv3kJ5ggfJ5g+W1b4IiEC4BNavX28sTJgrQQskhnu+VbsIxCOQdgWG4SFW4U3nr1EfO3bMXn31VRs5cqT7les1a9YYSgad2rZtmz388MM2efJkmzFjhv3mN79xPxr59ttvuzzkW7JkiSs7ZcoUp1RNnDjRxo8ff4YiRH3J5qeMggiIQOYJZHvBsXV/MEOGzPdcLYpA0QQY2syVULSkqaWmXYFBHJQYZhthRkKZeeKJJ+ytt95yigUWGvIkGlj07qmnnrKnn37aUGQ8zytU1PM8u+iii2z48OH2+9//3saMGWO1a9e2119/3Q4ePGi7d++22bNnW926dV0ehrEGDRpkW7dutQULFtiJEycK1Zds/kKFdSACIpAxArmw2BgyZKzDakgESiGB9evXhyZ1KApMUNqgMlOSX6OuWLGide7c2R544AG74447rHLlysHqrXHjxsZPFFx88cVWqVIla9KkibHi7/79++3o0aO2efNmw0rTu3dva9++vVWrVs3Vh9l31apVhoIUrDDZ/MGy2heBzBFQS2WBAB95uRLKAk/1wWz9+vIzxBqKAoMvSqwfbWzTpo2NHTs2qVlIVatWtR49etiFF15oKDPFXaDMetq3b5/xkwUoNPjD5OXlWZOIYlOhwqnuUmfDhg2ddQYrjV8nw0fJ5PfLaSsCIiACIiACuUSA4U2GObMZkCFMJqfe6GG2kMG6UVSWLVvmrC6dOnVySgwWFhSXKlWqmOedGn7yPM9ZYo4fP24EX0QUmGTy++XK41Z9FgERSJ1ArvgpIAdf7qn3SDXkCgGGN3MhhMkjNAUm1k8JsBYMM5SS9YNJFACzk15++WVr27at9erVy1lsPM9zzrzRdXjeaWUmmOZ5yeUPltW+CIiACCRKAIUhV2ZSIUerVq3c8EOi8iufCGSbQGgKzD333ONm/ESP7+Lci19Mah0/szTTpJllxBDSzTffbHXq1HEWl2rVqhmWGSwrWFgoyTFDR6QxnEQcwfNOWWZITyQ/ZRREQAREIBUCmNmzaeanbWRIpQ8qKwLZIBCaApPJzmB5YabSJ5984hx6W7Zs6Zr3PM8aNGjgFBmcc0+ePOnicfBlFlKjRo2sZs2aLo4/npdcfsooiIAIiEAqBHLBzI8MqfRBZUsRgTIkaigKzPXXX2/pWryuONZMe37mmWds7dq1dvXVVxsWlRUrVti6deucfwszkpiptHDhQlu9erVb5G7evHluGjWzm8jPInisDbNx40Y3g6mo/NWrVy9OJKWLgAiIgAiIgAiETCDtCgz+Lfi54O8SK5BGnkT7xVDO448/brfeeqtbrI6hH36mYMCAATZnzhxjKjSB9VxYZfeRRx5xa8Gw6B1KC8NVffv2ddOlWSNmyJAhNnfuXOcjw08cMKyEsrN8+XLbs2ePs9gUlR+H4ERlVz4REAEREIFCBHQgAmkjkHYFBoUBP5do3xf/mDTyJNoDLB633XabjRgxwq0Fw3owBBSUq666yphtxHF0IH/Xrl0NhYNp2FhYhg0bZixiN27cOOM3mphqzXDSypUrrXXr1taiRQs33FRU/kTlVj4REAEREAEREIHwCKRdgUm3qJ7n2dlnn+0WoevQoYP5gZlGtWrVckNGrC/jx/tb0oP+LSgrDBn17t3bDROh2OCsu2zZMmd56devn3P89eWPld9P01YERKCUEpDYIiACZYZAKAoMC9nFGj4iLtkhpDBJM3xUr1495/jbrl07Z30Jsz3VLQIiIAIiIAIikB4CoSgwvmg9e/Y8Yyp1skNIfl1hbFnZlyEohpqif6IgjPZUZ7knIAAiIAIiIAJpIhCKAsMsJHxeunXrZlhd7rzzTluzZk2aRFY1IiACIiACIiAC5Z1AKAqMD5Wp1CgyzBp67rnnnDLDvp+ubYYJqDkREAEREAERKCMEQlVgYjHixxJZLTdWmuJEQAREQAREQAREIBECoSow/CI1Q0hMWb7uuuucP8yDDz5oLOGfiHDKIwIiIAIiIAIiIAKxCISiwPizkBYvXuyUFoaRGE6KJYDiYhOAWa6E2BIqVgREQAREIDME1EosAqEoMH5Db731lvN7wQrjh1yaRu3LmYvbr618zHIlrF+/PhcRSSYREAEREIFyTCAUBcafhRTLgpBL06hz9byjMDQY/S/LldCqVStDplzlJblEQATCJaDaRSAXCYSiwORiR0ujTK89YbbuD9kNyFAa2UlmERABERCBsk0gFAUGHxgceEHHlmP2mX3ENOpkfsyRcuU1tGxilguhvPJXv3OFgOQQAREQgTMJhKLAnNmMYkRABERABERABEQgfQSkwKSPpWoqowTULREQAREQgdwjEJoCM2HCBDcDie2MGTPcPuvBrF69OvcoSCIREAEREAEREIFSRSAUBUazkNJ5DaguERABERABERCBaAKhKDDRjehYBERABERABERABNJJoFgFJp2NqS4REAEREAEREAERSAeBUqXA7Nixw1555RXbvn17ob6fOHHC8K15+eWXbe7cubZ8+XI7evRoQZ78/HzbsmWLzZ8/32bNmmX8xMHevXsL0qN3ks0fXV7HIiACIiAC5Z6AAIRMoFQoMMeOHbNXX33VRo4cadOnT7c1a9YYSgZsjh8/bqwzM2rUKHvmmWdc+i9+8Qt79tln7dChQy7fkiVLXNkpU6a432aaOHGijR8//gxFiPqoN5n8lFEQAREQAREQARHILIHQFBgWrPN//8jfomgk2z2UkKeeesqefvppQ5HxPK9QFWvXrnXKzWWXXWZjx4418l577bWGEvLBBx8Yi+bNnj3b6tata8OHD7dp06bZoEGDbOvWrbZgwQLDehOscPfu3ZZM/mBZ7YuACIhAzhCQICJQxgmEosCgvMAt+FtIKA4M7fhppCcSKlasaJ07d7YHHnjA7rjjDqtcuXJBsZMnT7qhI7bXXHONNW/e3GrWrGlXXHGF1ahRw1atWmUbNmywbdu2We/eva19+/ZWrVo1Vx+/70M6ClJBhZGdzZs3J5U/UkT/RUAEREAEREAEMkwg7QoMFo9du3a5dV+CfUFxGDJkiJFGnmBaUftVq1a1Hj162IUXXmgoM8G8KC6ffvqpU1YaNGhQkHTWWWdZrVq13BARfjN5eXnWpEkTq1DhVHeps2HDhoa15eDBgwXlGD5CvkTzFxTUjgiIQDQBHYuACIhAqAROvdFDbSK8ylE0+H0lrDKVKlUqaIh9lBTSsLCguFSpUsU879Twk+d5zhKD/wzBL4gCk0x+v5y2IiACIiACIiACmSWQdgWmfv361rFjR+csG90VhpSwlJAnOi2VYxSPosrHSve808pMsKznec7xNxjBm2TWAAAQAElEQVTHvufFzk+aQg4SkEgiIAIiIAJlmkDaFRhosRJv06ZN3TCS78DLlrTBgwezSUvAslKtWjXn3Iu1xa8UqwrHDCXhC4OlBsuKr8hwzNARZbHU+OU8z3OWGdITye+X01YEREAEREAERCCzBEJRYOgCSgwWl2BIp/JCG/jEnH322YYywtowvoKCX8yePXvs3HPPtUaNGrmhI5xz8Zmh3P79+90sJNJw+iWO4HmeYSHyPM8SyU+ZOEHRIiACIiACIiACIRJIuwKDg+7dd999hvUFCwyBNPKko08oMBdccIHh8/K3v/3NzR7atGmTmwaNdYahLGYmNW7c2BYuXOhmLOGkO2/ePKfAMLsJC8yiRYuMtWE2btxoWI6Kyl+9evV0iK46REAEREAEREAEziCQeETaFRj8WyZNmuR8YILWl3vuucdJ1adPHyOPO0jgD0M5jz/+uN166602efJkZ21hKvaAAQNszpw5xnToL33pS27K9E9+8hO77777bMWKFfaNb3zDWrdu7Swqffv2dYvajRkzxpgJxWq9vXr1su7duzt/l3Xr1rnVe7HaYIEpKj+KUQJiK4sIiIAIiIAIiECIBNKuwETLirUFqwvKBmvBMLQUnaeoYywet912m40YMcKtBcN6MARW5b3qqqucz8o3v/lNZ0H50Y9+5BQUFJ6vfOUrzjLjeZ6bho2FZdiwYW4Ru3HjxtnAgQPd9GuGk1auXOmUnRYtWrjhJqZtx8tflKxKEwEREAERKN0EJH3pIRCaAoMTLcv733vvvTZ06FB78MEHnbKRLBrP8ww/Fxah69Chg/mhbdu2bq0Xvz6sOlhVUD7Y97xTs4b8dJx5GTLq3bu3GybCkoKz7rJlywzLS79+/axOnTp+dqfcROcvSNSOCIiACIiACIhAVgmEosAsXbrUWTjwQZk6daq1adMmq52M1zhOv/Xq1bP+/ftbu3btnPUlXl7Fi4AIiED4BNSCCIhAogRCUWCYwYMAM2bMOMOZl+EkhpVIz3bACbhTp07WtWvXQj9RkG251L4IiIAIiIAIiEDRBEJRYPBzCTrwBvdx8GWIp2ixlCoCIpANAmpTBERABEoLgVAUmNLSeckpAiIgAiIgAiJQOgmEpsAw1Zl1X4Jh5syZpZOSpM4QATUjAiIgAiIgAokRCEWBQXmh+eDQEVOoly9fbn4a6QoiIAIiIAIiIAIiUBICaVdgcNBltVssL0GB+N0hFpEjjTzBtFzZlxwiIAIiIAIiIAKlg0DaFZjS0W1JKQIiIAIiIAIikCYCWakm7QoMM4xY/4Xho+geEcdS/eSJTtOxCIiACIiACIiACCRKIO0KDA0zjZofRWQYKRhIGzx4MBsFERABERABEUgPAdVSLgmEosBAEiUGi0swSHmBjIIIiIAIiIAIiECqBEJTYFIVTOVFQAREoJQQkJgiIAJZIBCKAsMsI34ygOEj1n5h6jT7d955p61ZsyYL3VSTIiACIiACIiACZYlAKArM/PnzrU+fPsbw0ZYtW4yp06wDc//999uLL75o/FJ1WYKovohAVgmocREQAREohwRCUWDg2KxZMzbWrVs3Y1YS68Dg2FujRg07dOiQS9MfERABERABERABESgJgdAUmJIIozKlkoCEFgEREAEREIGMEwhNgZkwYYLh98J2xowZbn/gwIG2evXqjHdSDYqACIiACIiACJQtAqEoMLGmUOMPQ5g0aZKldSG7yPnIz8+3zZs32+uvv24vv/yyrV271k6ePBlJOfWfdHxx8M2ZNWuWLV682Pbu3XsqMcbfZPPHqEJRIiACIiACIiACIRIIRYHBSXfUqFHO6sIMJORn9hGzkJidxCwl4tIRjh07Zn/605/sZz/7mT3zzDPOcfiBBx4wnIbxtUEZWbJkiY0cOdKmTJni0idOnGjjx4+37du3nyFCsvnPqEARIiACIiACIlAKCJR2EUNRYN577z3nuIvFBcddhpJQGsaNG2fptsBgWVm4cKF16dLFJk+ebL/5zW/sa1/7mrOyMFy1e/dumz17ttWtW9eGDx/uFJtBgwbZ1q1bbcGCBXbixIlC5zDZ/IUK60AEREAEREAERCAjBEJRYBjO8WchMQPpsssuM5SXdA8dQQgrC1aY5s2bW82aNa1KlSrWqFEj8zzPsKYgy7Zt26x3797Wvn17YzZU586drVWrVrZq1aozZkQlmx8ZFERABERABJIloPwikBqBUBSYaJH4AUcUh+j4dByfc845RvjrX/9qf/nLX+ydd95xfjAoNC1atHBr0OTl5VmTJk2sQoVT3a1atao1bNjQsLYcPHiwQAwUHtasSTR/QUHtiIAIiIAIiIAIZJTAqTd6CE0y+4ihoxEjRtjf//535w/Dcbp9YOrVq2ff+c53nNWF2U60i6Jyxx13GGlYaDjGMuN5nuup53nOEnP8+HEjuMjIHxSYZPJHiui/CIhAKSUgsUVABEo3gVAUmEzOQsJhGAVp06ZNVrduXRfwi3nhhRds3759BUNJ0afJ804rM8E0zzs19BSMY9/zYucnTUEEREAEREAERCCzBEJRYOJ1gdlHzE5iGy9PMvFYTJYvX26LFi2yvn372i9/+UsXvvGNb9i7775rb775pvOJYUgIywr5qZ9jho6qVatmDCcRR/C8U5YZ0hPJTxkFESgZAZUSAREQARFIhUDoCgwWEpQWho8GDx5s1113XdrWgWEG0UcffeSUEH6yAIWE0KtXL2eJ8a0ynue5dWL8tWH279/vZiHh7Ivjrw/Q8zzDX8fzEsvvl9NWBERABERABEQgswRCU2BY/wWlhdV3u3fvbj179nRTmJnunK4u4ttSp04dw5ry/vvvG7ORUFJWrFjhFqrDURdn3saNGxtTrZlWjZPuvHnznALDbCQsMFhwmOa9ceNGY9p3UfmrV6+eLvGzWo8aFwEREAEREIHSTCDtCgzDQzjqYhFhHRhCOpWWIOyKFSvalVde6dac+eMf/2i33367DRgwwClK559/vl199dXOuZfhJYaExowZY0OGDLG5c+caVhoUK4aV1q1bZwxF7dmzx1lgisqP0hSUQfsiIAIiIAIiIAKZJ5B2BYa1Xh566CGbPn26m3mEMoNiULhr6TuqW7eu/fjHPzbavPnmm43Aqrv33XefnX322c6Jt0ePHoaFZdiwYcYidqxJg2WoRo0axnDSypUrrXXr1sa0a8/zrKj86ZNcNYmACIiACIiACJSUQNoVGARBiWHFXawvKBZPPPGEvfXWW3bvvfcaFhrypDNgiWnbtq3169fPhQsvvNAqVapUqAmUFYaMevfu7YaJsKTgrLts2TJDwaIsw1F+oVj5/TRtRUAEREAERCArBNRoAYFQFJiC2iM7QWVm6NChNnbs2FCUmEhTSf9n+Ii1Yvr372/t2rVz1pqkK1EBERABERABERCBjBMIXYEJ9qhNmzZOgUGpCcZnax/LTadOnaxr165WuXLlbImhdkVABESgtBCQnCKQMwRCUWCYgTRz5swzOkkc4YwERYiACIiACIiACIhAEgTSrsD4Pi7XXnvtGWIQxyq5fp4zMihCBERABIoioDQREAER+JxA2hUY6mWtFaYtsx8MxJEWjNO+CIiACIiACIiACCRLIO0KDP4tHTt2tMmTJxur8PoCsU8cK92Sx4/XVgRKEQGJKgIikASBk3meLVzZ0EbN6GAfbq7tSh46Wsn+6/WW1n9SN7vx8Z72hzdb2JFjFY28b61qYN//3eX2b49eab946ULbvqeaK8Of/HyzJR/Xt//4r8vsh091duGuqZ1dvp37qpJFoZwRSLsCAz9+zJGfDGCtFVbjJbCPYsPPCZBHQQREQAREoOwSQFH59bw2TsFYuqa+7Tl4aqLEzv1VbO+hynZHn/X27Ss22F/+ca69/VF9W7O9pv3ulTbWodk++4++q2zTzho2fcF5dvR4RQfJ88zaN91n3/3iOhv05bWR7Xo7t95hO3CkklWplOfy6E/5IhCKAgNCVt9lHZhgQLEhTaGEBFRMBEIiwNdv9JfyiZOevbK8sf0g8kX89bFX2ON/bWf+ly4vlb9GXjy3PdnVvvzw1Tbufy90L6WgeHwxr956lj3y5/b2cqSevMjXeDBd+2WbgOfl21Xtd9pjA5Zbi4aHCjrL/t3XfWRfumS79Wi7y+rXOmYHI1aZkycrWKUKedb1/M+sS5vddk5EOUFpscC/s6qfsIua77VOrfZY8waHbNf+qnblhTuN+EA27ZYTAqEpMOWEn7pZzgnEekmfiPPijxcfRLgx8tU58o8XOfO4bya/77mOtnJL7WC2tO7H+1I+HDHrr99Rw665bJvd82+rbcWWs+ylpU3t2ImKNu/dxvZsZBjgqvY77OGb37fuF+yKvHwiNv7PJaOvs/95rv3s+Uvs9Q/Otk92V7fTqZ9n0qZME6he5aRd2nKP1ap2olA/uWe4nv8rcv08+X/nW4WIonPpeXvtvLMP2oVN9ztFeeizl9mGHTXt61/YalUrnyxUnoP8fM/+ua4eu3ZZpA2UJXegP+WKQDIKTLkCo86KQHEE4r2k4734DxypbLEUghORL0+/rcZ1jlj/Kzfa97+yNmImX+e+Rj87UCXmQ9wvk+qWh3+sL2W+au/80jq7vusW6x75Um7T+GDEXF8xYmmp5HwRiL+993rr2W6XXdVhh9WMelG1anQg8vX9rks3qS+pnqYyVN6LWE6q2LL1dW3dp7VsV+T63rGvqvOBqVH1hB2PfADsP1w5cq1VMq59lJXozu89VMneWNHQOrfebQ3OOhqdrONyQkAKTDk50epmOARivaTjvfirVzlhsRSCk3mnZataOc/anrvf+Kq8MDLevzNiIsdczlj/6Vzp3ase50uZVrbvqWZ/eLO58aW8KjIc1CuirKCgbd5Vw159v5ENfaaT/TjytcxQEwodZQiVKuZHTP37rHGdoxwqiEABARTmXpFhnwm3L7OpP/iHXdRsn839VxN7Y+XZ9taqhjbihg/tmbuWWJfIUNL0BS1s5/4qBWXZyY+Y8j7cXMcpPt0v+My41ogPM5yMDH9GD7FiucSKFO2MjBxn5ie2cEgkT+ESOoomEIoCw2J1S5cudW2x5ZgDZiKxyJ3WgYFG+Q48hKL9I3gB8iKM5XOxK/IQ4yXab1wvu/1XXW3Bh2db0Kdi/+FKNnnuBcasBH/ohZfr399rXChfOqnz4Lyo+b6YL+lYL34cDePFx5Jr3ac1be32WhELxs6IBSag5cTKHFIcvgkfbKpjH26qbbsPVLatu6u5GSOcqwvOOWC3XLHRvhD5Cn5+YQtbE5E1JDFUbRki8OneqhHLS03LjwwDMXzEfVE9okTvi1hVzq59NDKUdMgNO3VssTfSay9ikalgn+6tZpt3VXdlUKAXRKwvbc/ZX8i3JpI5lP8oKsk4Ix88Usli5Q8KF6/OYB7tF08gFAWm+GaVozwT4OUXyz+CB1OsIRYcR385q52taNtjvwAAEABJREFU2VbLfnTNx9YuYqH406LmhtnZ51iz6snIePmWyLDLWhf+/fJPIkMdla1yxTzji8/Pl6ltrBf/ybwKzlkxWiEgPlqu4ycq2JsrG1qTuoetTeMD0ckZO24daXv0t963qT/8h90aGdr6v2VNbH/kAY2VCf+XXu12Wu+LPo0oWCdtW8Rakx/5Os6YcGooYQLZyLg/8lHBRwc+XVjvfvV/59ukORcY1/89Eavd7b/q4j448GXpfdEOZ3E5cryi/WhqZ/veb78Q+SA537pdsMvOqn7c/idiBfzdK62NZwTDTh99cpZdceEuq1LppIX9j+dHrCHWeM7IOB7Hyh+UM16dwTzaL56AFJjiGSlHCASSGXrZGPny2r63qpt2+dVLt9uN3TfbkeMVbP2OmgWSVaiQ777cGHrBIZD0xnWO2MWRrzgeKAUZM7QT68W/Y18VixcfLdYnEWXgX+vrWq/IkE2tauE/pKPb5/hARFHhxYMy5UUi+FKuEflSrlvjuPtCXrO9puG/s21PdSMPs0l27Dv9pRwpov/lmADXbb8vbDVmHD024F37ab9V9o2uW+zqDjvs+aGL7WffWGk//rfVNnngv6xTq90RRf2g/fI7y+zhmz+wIdd+bL+685/OH+zA4cqGwnJJi31OYeEeGvXN9+3y1p9FPk7CB4x16NKWe9w1H2wNZT2WMzJ+PLHyB8vGqzOYR/vFEwhNgZkwYYKx/gvbGTNmuH3Wglm9enXxUilHmSaQzNALDqKYZCtFFJS6NY85LrUjX2S8SHcfrOxMyi4y8OezA1Vs0eqG7uuNl20gKSO78V78zN6JpRBUrphv+w5VjgwX1XSKAGPjLNiFwtDxvD2Rh3S4Zo39cb6UN++s4aZH95/c1X7wVGf7/YLzrNeFO63F2Yfsa5d9YjMiVrDrx/e04f9zsft6Pq/hoYIvZeqcuaSpDZve0RZ/XN9mLmlmD/7pItuwo0ZGzoEayT4BrAzNI9cEHxX4cbHFasHHBi/59s32Wcfz9hZywuXFju8XCkCzBocjnci3lVvOclOmv9Jxm/N3IQ9pPEciGbL434vpjIxik0WhylXTFcLoLeu9BNd/Ce5PmjTJ6tevH0azqrMMEIgeevlkdzX3lY8VpQJmgEgfeQBWjCg0QR+YSLT7z8PjvY117NDRivaFNruNvC4hhD9YH2K9pD/YVDvmi98sP2Y8ihkOgo/ObG/b91ZzMy9wZmQ9DKwaIYheqMpaEQtPrC9lnIl/+7137Oe3vB8Zultjk+5YZtd33eqG5b548af21A/+YY98+z2bPniJsbDYwaOVCr6UeUFdEVF2fvjVNfbILe/Zgzd9YLddtcHOqXekUNvpPkD5g2X0yq+/n9/ScLa84bGe9lxEETsUuT6ORqx4//3GeTb46c5u2vqQaZ1s1jvnRq63zy+0iHAMdwb9ssa+dKHzx4gk6X8GCHDf94lca/dFrDV1ax7PQIuJN4GChkIf7Yx8JDIMlngtypkKgVAUmFQEKmnZEydO2Nq1a+2VV16xF1980XAePn781AWfH3mr8SOS8+fPt1mzZtnixYtt7969cZtKNn/cipSQNAHMw9E+F0ciL5rjJzynlFAh4+BHIg+Js6qfiBwWtk5g/cDB75LI0FGTuqdelpFMofyvVDEvMg6/06Jf0nxtxnrxnxexXMSKP3aior27oa61aXLA6kWsTPUiD+r/6Lva/l/E3F4pYp0JRfhApTyIm8f5Uq5cKc/Oj8h16ov4UIE1iBcLfPmCbvw55+gvZRwySYcHX98oRFiVAk2ndTeeYySzWLDWsfLrgIgSNedf59iSjxvYiTzPOZO2PPugmx32vS+tPbWeTYA51xpDlV+9dJtxTj7eVsv+d+m5zlKWVuFVWakjEMsZuUbVk25dm1idibyGnPLrOyPHyhN2HNfzjEXNIh9S7Qp8CLlvYin4xP/X66cU/+BPPgRlJE+sssE8Ye6HpsAw0+juu+92Q0cMJRFQKsLozPbt2+3RRx+1Bx54wKZNm+YUmF//+tf27rvvWl5eni1ZssRGjhxpU6ZMMaxBEydOtPHjxxvlouVBeUkmf3R5HZecAMpHrCGWJnWOujUilq2va8dOVIh85deyvHyzpvUP2f7I+Pja7TULXiiMlbMEec92OyPj5XklFybBkvFe0vFe/LHit3xWzQ5GLALf7LHZraVSKaIYNWtwyKpVOZmgFNnPhkKT7S9lFLFYzpMMWwz9fOXXqzrsiFw3h93U3Px8zylkzSJDFShYKFsNax8tBBMl+c6IYvP/um1xs8FQ5FCIUH4KZdRBmSWwP84Q6web6tg9Uc7I+PccjTyjYjkv79pftWCIdce+qm5pgmgHZ4aSwwL5ye7qbhh32mut7L2NdY3fn6ItrudYCv6OfVXcRAgU/+BPPuRHnr2UI8QrG8xDvrBCKAoMystDDz1kAwYMcAoDSgOKxZw5c5xlJJ2dYWr2Sy+9ZGvWrLGbbrrJmKY9ffp0+8UvfmEdOnSwPXv22OzZs61u3bo2fPhwp+AMGjTItm7dagsWLDAsN0F5du/enVT+YNnY+4qNJpDs0Ev75vvsyx0/tal/b2UDJneziXPaWrfzP3O/g8JwgT/0wpAA1hcsHW0aH4xuNmePLzjngI351vvOwTdnhSwFguEbgYJRK2pBvaDoOyIvDnykGkeUYhQehoj4ImX4iOsIC0u8hy8K9sYdNaxJ3aORYbTAUzzYQJr2kxkKo8ldxSwzQJ/o23/+zyV27SNXuhfvh5trG/GUV4hPoFacIVaUledjOCOfFSc/zyc+sHBGrlfzqMUatq1VxLUbX8LEUipHPowYxsV5mpldfql4Cn7ziGKPA3b0Tz6Yeeb/i1c2P/Jx4OcJcxuKAsNQTZ8+fYzfQ/KFr1atmvXv399ee+01Q+nw41Pd7tixw1asWOHauvbaa51/TcWKFa1x48ZWo0YN27x5s23bts169+5t7du3N+To3LmztWrVylatWmWHDh0qJEKy+QsV1kFCBLAwxPKPYKgh1hBLtcon7dtXbLT/GrzE/vP/fWhTBv3DzUjKy69QaOilSqV8u6XXJhty7UfOkpGQMMpUbgjsPlDF+b80j1i3GGKsUSXP+GHAkTd+aAwt8aXNVF8UnGgovHxeWtLU9kYsfkwf5xqOzpOu40NHK8VcRyTe1y79Km6Zgb2HKhvTkLFc/vTrq5zjLGuV7NxfNV1il9l6UHTjDbHWqHrCop2RY+Xnmlv9yVkFzsiVI8+qeHWGBRLr4sWRoXUUmfw4+ndQwTcv32LNsqJ/sWQMlo2XJ1a5IuOKSQxFgaHNZs2asSkUmjZt6pSKaKWhUKYkD1BgDhw4YA0aNLAPP/zQ/va3vzkrz759+yJfF/m2a9cuYxipSZMmVqHCqe5WrVrVGjZsaFhbDh48/aXO8FEy+ZMUVdkDBJIdeuGGOKfeETdrgS3H0UMvxOGPUbfm8UBL2hUBMxQQHK4Zgrzrmo+tbs1jxvXC8BFWG35UsO/lW+3QsYp24EjlQsjy8jxbtLqhLf64vt197cfOV6lQhjQfIFcyQ2GbdtWw4pYZwKJDuDhizaSvrSMWShzh0yy6qotDIBeGWOOIVhCNIoyDO8oWCr5nic+yOqOsV1BtqDun3uihNhFe5SgcKCrHjh2zv/zlL/bYY4/Zs88+a0zdHj16tG3cuNFZWFBcqlSpYp53iqrnec4Sg5MvwZeQ+lCuEs3vl9M2OwQ09JId7qWt1aPHK9pzb5xn/1hbz/3GVKPI8BF9OHq8glt8jxc769jw8wi1Il/UfFX7K7+ezKtgr394tv3X6+e5NUk6NNtH0VBDMkNh9GXvoUpWqUK+oZQhWO3qxy16mYG6EaWeX23+06Jmbvjoz4ubGr9l1aDWMYooxCZQbmK5F2Ip+InMsopVNlPgQlNgUCJw3A2GdK8Dg8KBDwvbK6+80iku+L9873vfs507d9qbb77prC+kRwP1vNPKTDDN8zxnuQnGse95sfOTpiACIpB9AgwBxXKefHt1fZsZeWGv2FzbvvubL1ifh3rbwy90cM7gP51+qfHTFHf+9gvGOjdfvORTN/zor/zKujXT559nzETC4fKLo662gb/uYls/q561Dkd/7ebne5GPM7OilhkgT+VKec53B4fNoxGljkUHT0SsS1nriBrOCQJcC7EU/HizrPIjw0/cF7siw4/xymaqY6EoMJlaB8bzPKtcubJVjQwJXXbZZdaoUSPD/wXnXYaIGF7C8sIQEpYVX5HhmKEj/GEo68P2PM9ZZkhPJL9fTlsREIHsE6gVx3mS9XQeu225Tbh9mVvple3APuutQ/P99vht7xo+IT/599U27Yf/sOs6fWJ7D1aJKDdn2SUt9hkz3Ubc+GGhsvdfv9IYAg29xzEaOBqxGgW/lOtFhsKqVs6z48UsM8BMvT+91dy+1Wuj/X7wUuf789LSc41ZfzGaUVQZJMDsTBaTxM8LfxzWSnrx7Wb2z7V1Yyr4K7bUdta64E8+4LjMMOuE2W1t9j+bGDNDY30csM5SJhCGosBkQnDa8DzP6tSpw65z1EXx4IBhISwz1atXd74xnuc5Z96TJ08a//bv3+9mIaHw1Kx5ejl6z/OSyk9dCiIgArlBAN+RWI6R1aueNFZ3vazlHsNRnG2zBociFot8a1TniHU8b48L7NOT4Ho2KAf4i1DGL3vBOfsNawZ5MxmORqwmsb6UkZthMF4mx05UiChftQxn3XPrHzKsLKw7cuBIpYj1Jc/aN93vfreKHyGtGRkuo85M9kFtZY9A47pH3DAoP+nATzvcfd3HxrICnVvvscdiKPj4YcWaZbX+05q291Bl69Bsv10auXdila1eJS8jHS3VCgyEcBZmxhEzn/iZAqZw4w+Dgy6zjlq2bOlmJC1cuNBIx0l33rx5ToFhNhIWmEWLFhlrw+Azg6Mx9cXLXz2iFNFutgLmu+hfcUaWePE8oP68uJl9e2J3u+Gxnvbfb7RwDo2U8cOu/VWMX3L++tgr7LYnu9rf32tkTC/107UtlwTKZacj3zCW7fVskh0Kq1/rWMxlBhrVPlqw7kiTekesZaOD7mcfBk253O59rqM1a3DYzm+yv1ye5/LY6SqRIUSUb18ZR3HHkli1cmwFnw8C/MGCs6zwFVu+oa6xEjflq1WJXzYTjEu9AlO/fn372te+ZsxEwnF38ODBhkLy5S9/2U2tZnZS3759nTPvmDFjbMiQITZ37lzr1auXde/e3fm7rFu3zpYvX26sGVNcfhx8M3FiYrWBUjH7n+faz56/xF7/4GxjYaL8SMZ48XyNTV9wnrFy6M09NxmzLOb+6xxj/YdIMfefC/KFt5vbuxvquBVle3fYYdNebWWYD10G/REBEcgogWSHwmpXPxFzmYEDRypHrDGnhsIa1T5iP/vGKvtlZMjsrmvW2PgB79r9Obg8f0ZBq7GkCVSOKEEDv7jOLTuAQpR0BWkuEIoCw4YYRYMAABAASURBVGJywVV3Z86caTjz3nnnnW7BuXT2AYUCB14Wrrv99tvtrrvuskmTJrk1Z/Bx8TzPevTo4Swsw4YNMxaxGzdunOFQzDoxDCetXLnSWrdubS1atDDPKzp/OmUvSV2xfsWZemLF742Y+d7fVNvNNvj3y7dGtlvt3PqHIwpMHbeyLeUwNaPonNfwkPVqtzNiFtwXMTHnRRQ7UrMY1LQIlFMCfPk2j9yP/pcyWxYMqx5nKIz8hHMiVpaO5+39/PemWMPjrIJ1RypVzLdKFfPcFHDq4+cheBmVU8TqdhkhkHYFhiEc2FxyySVsnMLy9ttvuxVy77//frfMfzoXsnONRP7gtPvVr37VrrjiCqtXr14kpvB/lBWGjHr37m0ME6H44DOzbNkyZ3np169fgT8NJWPlJz6boVLkIcTYNauIBuWIF48jFctFN6pz1PhRQxaEY9oksxAYM6cOxvivbL/D3t9Ux4ZN72hj/7edGxdtd65My/BREIHSSCDyHZb1obDSyE0yly4CaVdgorvPcA1DNQz1oDigGDDDJzpfNo6ZlYSywwrB7dq1c9aXz+UoE5v8fM8YYqrg8dci/bPIV1i+sTBX/qkoZ2nxzAyHPlYgPXaiorGiIj/6FYnWfxEQAREQARHISQIV0i2Vr6Bs2bLFWV82bdpkV199tWsGxQUnWneQA3+Yct2pUyfr2rWrVa5cOQckSq8ImIhZG2Lf4UpOUcFXhv2zImPm/iqcew9VMWY2XNh0vz1z1z9szLfes3fX17UFK852ik56JVJtIiACIiACZZtA5nqXdgUGv5MbbrjBHn30URsxYoTdeOON7veJ6BIzhRo0aFBwTJxCeARw7qtb85i9s7a+HTxaybburu5WHm3d+IA7Zm2IAxHl5vCxCs73BStMq0aHrGn9w3boaEVnvQlPOtUsAiIgAiIgAiUnkHYFBlHatGljU6dOteeff97NBCKOgCUGC4zvJ0OcQuIETpysYCxiha8Kv8syc0kze/BPF9mabTVjxu86UNn+/fJPbMnH9d2vOP90ekdrVPuoXdJ8r725sqHx67vH8ypYj7afGT/09r0pX7AfPNXZ8JFh8S/fSmP6JwIiIAKlhIDELD8EQlFggvhw2B01apSbhcQU5+uuu04WmCCgJPYrVcyzKy7c6aY7P3LLe/bgTR/YbVdtsOYND8eMP7feEevZbmdkaGiJjb75fbeaKGWqVcmzdzfUdTMSGtU+4qZg/vZ779jd135kD974oT1x+7vWuvHBJCRTVhEQAREQARHILIHQFBimUjN1munKOPH27NnTpk2bVsgik9mulo3WWHiIqZL+qqBtz91vzMePF0+v69Y8bhe32GutGh10TryxfsWZ6dWXttxjLFrE4kWUUxABEUiWgPKLgAhkikDaFRiGh+6++27r1q2bG0KKHkbKVMfUTnwCF5xzwMZ86/2IleVA/ExKEQEREAEREIEcJpB2BYbp0g899JDxq9BYYFBmWOE2hxlINBEoMwTUEREQAREoLwTSrsAADiWG1XCxvqDMPPHEE/bWW2/Zvffea1hoyKMgAiIgAiIgAiIgAiUlEIoCExQmqMwMHTrUxo4dKyUmCKhM7aszIiACIiACIpAZAqEpMFhaGD5iGMkPxKHAoNRkpntqRQREQAREQAREoCwSCEWBQVFh6GjAgAEFjrzMQJozZ44Ff+Qx3UBVnwiIgAiIgAiIQPkgEIoCw4q7ffr0KTRlmhV6+c2h1157zVgbpnzgVS9FQAREQAREIOcJlEoBQ1FgINGsWTM2hULTpk3N/62kQgk6EAEREAEREAEREIEkCISmwCQhg7KKgAiIgAiUZwLquwiUgEBoCsyECRPczwf4DrxsWZV39erVJRBTRURABERABERABETgNIFQFJjrr7++wHmXtWCCgfVhNAvp9AnQngiIQNYJSAAREIFSSKBCJmVmdhI/7Mg2jHZPnjxpy5cvN2Y77dy5s6CJ/Px827Jli+FcPGvWLFu8eLHt3bu3ID16J9n80eV1LAIiIAIiIAIiEC6B0BUYZhyhtDCEFPavUW/YsMGmTp1qf/zjH23FihWGIkJYsmSJjRw50qZMmeIsQxMnTrTx48fb9u3bz6CbbP4zKlCECCRLQPlFQAREQASSJhCaAvPkk086Hxj8Xrp37249e/Y01oLp0qVL0kImUuDw4cM2b948C1peKLd7926bPXu21a1b14YPH+5kGDRokG3dutUWLFhgJ06cIFtBSDZ/QUHtiIAIiIAIiIAIZIxA2hUYhodYgTeTv0aN1YSho/fee88uv/xyq1y5cgHAzZs327Zt26x3797Wvn17Yz2azp07W6tWrWzVqlV26NChgrzsJJufMqU8SHwREAEREAERKHUE0q7A4KDLKrzTp093FhiUmT179oQKBqVp7ty5dv755zsFpkKFU91Csdm1a5fl5eVZkyZNzI+vWrWqNWzY0LC2HDx4sEC2ZPMXFNSOCIiACIiACIhARgmcetOnuUmUGGYbMfsIZabIX6NOsW2GgBgKYujommuusVq1ahXUiEKChQXFpUqVKuZ5nkvzPM9ZYo4fP24EFxn5k2z+SBH9FwEREAEREAERyAKBUBSYYD+CyszQoUONH3PEYhLMk8r+hg0b7PXXXzf8bC644IICJcWv0/M858zrH/tbzzutzPhxbD0vufyUURABERABERCBTBMo7+2FrsAEAfNTAs2bNw9GpbSPdYWhI4aC9u3bZy+99JJzzCWeqdLvvPOO84dhCIk4LCw0yDFDR9WqVTOGk4gjeN4pywzpieSnjIIIiIAIiIAIiEDmCWRUgUl39xg+4reVWrZsaZ988onhxItFBgVk48aNxqq/tWvXdlYZnHNZJwYZ9u/f72YhNWrUyGrWrEmUC57nWYMGDRLO7wrpjwiIgAiUSwLqtAhkl0CpVmBQTpim/fDDD9vo0aNdGDBggPODuemmm+zWW2+1Nm3aWOPGjW3hwoVOocGpl+nWTKNmNhIWmEWLFhlrw6D0YCUqKn/16tWze8bUugiIgAiIgAiIgKVdgcG/hZlHLFwXHVA2sIpkkjsWlb59+7rp0mPGjLEhQ4YYw069evVyfjMMK61bt86t4MtsqeLy4xCcSfnVlgiIQGwCihUBESjfBNKuwASddpmFFB2YnUSesLBfdNFFbsE61oPxPM8NB/Xo0cNZWIYNG2YsYjdu3DhDmWL4ieGklStXWuvWra1FixbF5g9LbtUrAiIgAiIgAiKQOIG0KzCJNx1OThxz8YlBOQm2wDFDRr179zaGibCk4CuzbNkyw/LSr18/q1OnTkGRWPkLErUjAiYEIiACIiAC2SQQigIzc+ZMW7p0qesXW4454HeR+IkBhpk4znZg+KhevXrWv39/a9eunbO+ZFsmtS8CIiACIiACIlA8gVAUmOKbzY0cFStWtE6dOlnXrl3ddOvckCoxKZRLBERABERABMozgXKtwJTnE6++i4AIiIAIiEBpJlBCBab4Lk+YMMH9FhLbGTNmuH0cZzM9C6l4SZVDBERABERABESgtBEIRYG5/vrrLXr2kX8c9iyk0nYCJK8IiIAIiEA5IqCupo1AhbTVpIpEQAREQAREQAREIEME0q7AMMMo3kJ2LGxHGnky1D81IwIiIAIicJqA9kSgzBBIuwLDInUME/lDRv72nnvucdD69Olj5HEH+iMCIiACIiACIiACJSCQdgUmWgasLVhd5syZY9OmTTP8Y6Lz6FgERKCcEFA3RUAERCBNBEJTYFi0btSoUXbvvffa0KFD7cEHHzRWyU2T3KpGBERABERABESgHBMIRYFh9V2mTHfs2NGmTp3qfhG6HDNW13OHgCQRAREQAREoIwRCUWA2b97s8Pjrv+C86weGkxhWchn0RwREQAREQAREQARKQCAUBQY/F995N3qLg2+5deItwQlSEREQAREQAREQgTMJhKLAnNmMYkRABERABERABESgZARilQpNgXnyySfdzwf4Q0dsZ86cGUsGxYmACIiACIiACIhAUgRCUWBQXpAiOHzEFOrly5ebn0a6ggiIgAiIgAjkPgFJmIsE0q7A4KC7a9cuZ30Jdpgp1EOGDDHSyBNMS3X/8OHDtmjRIsPC88Ybb7g2gnXm5+fbli1bbP78+TZr1ixbvHix7d27N5il0H6y+QsV1oEIiIAIiIAIiEDoBNKuwIQucVQD27Zts4cfftgmT55szHr6zW9+49aeefvttw1FhLBkyRIbOXKkTZkyxf3I5MSJE238+PG2ffv2qNrMlUkm/xkVKEIEREAE0kxA1YmACJxJIO0KDDOMWP+F4aPo5ohr0KBBWn9KwPM8u+iii2z48OH2+9//3saMGWO1a9e2119/3Q4ePGi7d++22bNnW926dV0ehrIGDRpkW7dutQULFtiJEycKiZls/kKFdSACIiACIiACIpARAmlXYJCaadRNmzZ1w0g47/qBtMGDB7NJW2jcuLH179/fLr74YqtUqZI1adLEaHv//v129OhRY00arDS9e/e29u3bu9WAO3fubK1atbJVq1bZoUOHCsmSbP5ChXUgAmWSgDolAiIgArlHIBQFhm6ixGBxCYZ0Ky+0Ex34CYN9+/ZZjRo1nEKDz01eXp5TbCpUONXdqlWrWsOGDZ11BiuNXwfDTcnk98tpKwIiIAIiIAIikFkCp97oaW4TZ1p+TiDN1RZbHYrKsmXLnNWlU6dOTonBwoLiUqVKFfM8z9XheZ6zxBw/ftwILjLyBwUmmfyRIvqfAQJqQgREQAREQASiCYSiwEQ3kqljnHJffvlla9u2rfXq1csqVqzolBYUk2gZPO+0MhNM8zzPOfIG49j3vNj5SVMQAREQAREQARHILIHQFJgJEyac4QODL0xYv4XENGlmGTGEdPPNN1udOnWc8lKtWjXDMoNlxVdkOGboiDSGk3zknnfKMkP66fzmysfK75fTVgREQAREQAREILMEQlNg7rnnHjdlOegDw34Yv4WE5eWpp56yTz75xDn0tmzZ0lH0PM+Y9eR5nhtWOnnypIvHwZdZSI0aNbKaNWu6OP54XnL5KaMgAiIgAiIgAiIQg0DIUaEpMCHLXVA9056feeYZW7t2rV199dWGRWXFihW2bt0659/CjCRmKi1cuNBWr17tFrmbN2+em0bNbCTyswgea8Ns3LjRzWAqKn/16tUL2taOCIiACIiACIhAdgiEosAwA6lLly6h94ghIZQSpkOzngur7D7yyCNuLRgWrkNpYV2avn37uunSrBHDasBz5851PjLdu3d3/i4oO/zMwZ49e5zFpqj8OASH3jE1IAIiIAIikCoBlS/jBEJRYDLFzPM8u+yyy+yBBx44I4wYMcK6du1qKBw9evQwLCzDhg0zFrEbN26cDRw40M1SYjhp5cqV1rp1a2vRooXzmykqf6b6pnZEQAREQAREQATiEyjVCgzdYgioTZs21qFDh0KBmUhB/xbmGQWfAAAQAElEQVTWhWHIiAXtGFZCscFZd9myZYblpV+/fs7xlzoJsfITryACIiACCRFQJhEQgVAJlHoFJhU6DEHVq1fPOf62a9fOWV9SqU9lRUAEREAEREAEMkOgXCswrBPDgncMNVWuXDkzxNWKCGSGgFoRAREQgTJNoFwrMGX6zKpzIiACIiACIlCGCUiBKcMnN6tdU+MiIAIiIAIiECIBKTAhwlXVIiACIiACIiAC4RAoqwpMOLRUqwiIgAiIgAiIQE4QkAKTE6dBQoiACIiACIhALhAoPTJIgSk950qSioAIiIAIiIAIfE5ACsznILQRAREQARHIPgFJIAKJEpACkygp5RMBERABERABEcgZAlJgcuZUSBAREIHsE5AEIiACpYWAFJjScqYkpwiIgAiIgAiIQAEBKTAFKLQjAtknIAlEQAREQAQSIyAFJjFOyiUCIiACIiACIpBDBKTA5NDJyL4okkAEREAEREAESgcBKTCl4zxJShEQAREQAREQgQCBnFJgAnJpVwREQAREQAREQATiEpACExeNEkRABERABESgVBAol0JKgSmXp12dFgEREAEREIHSTUAKTOk+f5JeBERABLJPQBKIQBYISIHJAnQ1KQIiIAIiIAIikBoBKTCp8VNpERCB7BOQBCIgAuWQgBSYcnjS1WUREAEREAERKO0Eyp0Ck5+fb//617/s5z//uY0cOdIefPBBe/HFF+3IkSM5eS7XbzPLdkgHmGz3gfZD60eGz5H6cZoA5zXb4bQ0Jd/Ldh9ov+TSny5JPdkOp6Up+V62+0D7JZf+dEnqyXY4LU3698qdAgPCvLw8Q5Hxw7Fjx9wxaZkMu3btstWrV58RkGfVqlV2rFP2w7nXrjInS4RRLFmLilM/0n/+dD5Wm64rXVfxno26P0rX/cE7MJV3brlTYDzPs8svv9weeOABGz16tD388MN2yy23WPXq1VPhWKKyDRo0sLZt26YaVF4MdQ3oGtA1oGug1F0DvAMthX/lToFJgZWKioAIiIAIiIAI5AiB1BWYHOmIxBABERABERABESg/BKTAlJ9zrZ6KgAiIgAjkEAGJkhoBKTCp8VNpERABERABERCBLBCQApMF6GpSBERABLJPQBKIQOkmIAWmdJ8/SS8CIiACIiAC5ZKAFJhyedrVaRHIPgFJIAIiIAKpEJACkwo9lRUBERABERABEcgKASkwWcGuRrNPQBKIgAiIgAiUZgJSYErz2ZPsIiACIiACIlBOCUiBydKJV7MiIAIiIAIiIAIlJyAFpuTsVFIEREAEREAERCCzBApakwJTgCI3d/Lz823Dhg02a9Ysmz17tq1YscKOHz9eSNjDhw/bsmXLbO7cufbKK6/Y2rVr7eTJk4XyUM+aNWvs9ddft4MHDxakHTp0yObPn28zZsywP/3pT27717/+1T755JOCPOnYof3i+vHZZ5/Z22+/7fqKTNu2bTPKBdvnOFY//DxHjhyx999/3+bMmWMzZ860jz766Iw6/Lwl2dJ+WP3Iy8uz1atXO7k5F8HAOdm+fXtJRI5ZJl39OHHihL3zzju2dOnSM65LrlP687e//c1dY8hPuzEFKmEk7XO+Oddc+xs3bjQ4BqtL5Lqinnj92L9/v/3zn/901+X//u//2rp169J6TSEr7afSD7im47pEllRCcf1Azi1btrjrgWfa4sWLbe/evQVNkl5cP8hMO/HOF+mpBuov6nwgZyr9oHwi/Uy1H7wbFi1a5J4pb7zxhu3atatQlchRVD8S4UA/eD7xflq5cuUZz4FCDab5QApMmoGmszqUEC6KBx54wJ5//nn77//+bxs9erRNnDix4Kbft2+f/epXv7Jx48bZ9OnTbdq0afbQQw8ZLw3KIw95/ud//scefvhhe/HFF23nzp1Eu4Cy89xzz7kL/KWXXnLbP/7xj04hin4RuAIl+IMcxfVjQ0RJ+/nPf26TJk1yfZ0yZYrrBw8RbjKaLaof5Pnggw/s3nvvtUceecToE0rZr3/9a9u6dSvFUw5h94MX/muvveaUSM5FMNAXlFf6mWpH0tUPHnycr1/+8pc2b948Q3n0ZduzZ4898cQT7hz+4Q9/sKlTp9p9993n8tG+ny+VLcr37373O3e+4cO1P3z4cMfv2LFjrupErqui+kH5UaNG2WOPPeYUmBdeeMEef/xx+/DDD9OmxKTaD14y6bi/HLAU/hTXD67dJUuW2MiRI437m2caz7Lx48cbyi3XRXH9QLyizhfpqYZi+xH5qEylH4n2M9V+8AHIM3/y5MnunvjNb37jno98JHIuCEX1ozgO9IMPRd5PvF94P9Heb3/7Wztw4ECq4idUXgpMQpiyl6lWrVp20003OSWFB/S///u/u4cnmi4XEBcgL+6+ffvak08+6ZSbCy+80F5++WVnReEifvTRR511pkKF2Ke7cuXK9v3vf98pSDxUePlfe+21Fi9/SWgU1Y+jR486efkS+973vudedihh1apVcy88LEbF9QOljJsIpWvw4MH21FNP2TPPPONu2EaNGpVE5JhlwuxH1apV3XngHPiBc37FFVfY2WefbRdccIF5nhdTrmQjU+kHD6fly5c7hfi999474zrhwYjiicLFtcsDbcKECXb++ec7CyHnKll54+Vv3Lix/fCHP3SKO9d/x44djS9Orpfirqvi+oFCiSVw9+7dNmTIEEMZ5gHNecLayXUZT65k41PpB3Kkcj4pn6y88fIX1Q84oqDUrVvXUDS5tgcNGuQ+MBYsWGAoYkX1g3u7qOsunkwliQ+zH9wfRfWT9JLIHF3G8zy76KKLHOvf//73NmbMGKtdu3aBFT6R81EUB+SsWbOmffOb33T3xtNPP21f/epX7d133zWs5NHyhHEc+40WRkuqM2kCFStWtN69e9vXv/51q1evnvFCb9u2rXth8LLnAc1Lghf0l770Jatfv741bNjQrrzySsNawdcjD9trrrnGXbxf/vKX0/YCTKYzxfWDG4mhhksvvdR69OhhNWrUsFatWtnll1/uhs927Njh+h6vH9xIWJIY9rruuuusW7duxo1F38855xxDQUtG3nh5w+5HrHYZEkEZ6NSpk3GeY+VJNi7VfqCAcD1++9vfdhZBFGbPO61YcT4YdqGd8847z/E/66yzrEGDBs5qwYsoWZlj5ec6ueGGG9z1zr1Rp04da9OmjbME8fXIPVLUdVVcPzC/b9q0yZo3b270EYW+WbNmdskll9j69euN6zKWXMnGJdmPM+4PhsiKek4kcn8lK3Os/MX1Y/PmzYZiiazt27d393Tnzp3dvb5q1SrjeUZavOcdbRZ13ZGejhB2P7iOiuon9086+oHy0b9/f7v44outUqVK1qRJE2vatKlxb8K6uPOBDEXdX9RJP/iorhtRSqtFPjhbRZ7blEMpTlc/qC9ekAITj0wOxnNB8FBmywsBkz0PURQXNHpE9jzPvSh4eXz66adO4+YiO/fcc+MqL3z5MBbNmPQ//vGPguEp6gsjIH+wHyhbfA1zw/nKBvJjdaCPDEdwg8TrBy9EzMqU4SaiDwyh8eLnRg2jD9SZ7n5QZzBgAcC3hLguXbo4RYD9dIeS9IOX+tVXX20oDZ7nOcWEepCNBzTWIs4lX9kLFy50Pg/4kfDy53olX7oDFkle1lWqVLHq1au767i466qofiAfffI8r+De4RrjI4EhKl4E5El3KEk/gjIgc7L3V7B8uvaD/eC+xP+Ce5UXKdcI7fCRAU/OGy894vwQ3Q/P85wyGe+688ulextGP4IyxupnMD1d+zxLedaioKF8JHs+ghy4v6LlQjllCJxzzTn2PC86S9qPK6S9RlUYGgFuckzafInzpckFxQuaC4YHq98wDwWOuWC5Ofz4WFvy8jBZtmyZMQSDP8N//ud/GsNSxZWNVV8icdH94GVAX4I3hed57gsNGegj23h1U5YHNi8rfC0YV3/22WedbwRm/7BeNOnuR3T/UEB56Xfo0MFatGgRnZy246T6kZ/vvpSLOh8IxpfYbbfdZpxbxt45H/SDLzquOfKkO6yPWEXghbWEe4TrhmujpNcV9xXcsWSiFHN9oSh//PHHzlERBTPdfaC+VPsRxvlErmRDsB98jGAV41mDgul5p15unnfqPoclIdhGdD8871SZYJ5M7Ifdj0z0E8WRZzxWF6y5KDHJno8gB+4v2HNP4OuGNfYnP/mJm0DyjW98w1q2bEly6EEKTOiI09MAD+I333zTjRdjYuWBQM2ed+rrl/2SBL6U8VHAAYsX/6233upmMOEUyY1VkjqLKhOvH7wQucmCZT0v8QcWViQejPhc4NjJlz/jsYyZh6GMhdUPv//UzwMHxYwhMV6mflo6t7QT67pK9Xzwdfd///d/bsYbljWUCJQLLGPRL6p09IeHMXWjHOG/RXvUm0o/uJ4YtuRhzPWEvwaOyFjFeBHzFUsb6Qyp9iOs85lsH2P1w/NiP6s879R97nmntrQVrx+kZTKE3Y9M9RMnafwicUHo1auX8YHreYmfj1gcOA88l6iPYSSGqrjfcHTH+s0+ecIMUmDCpJumunngM8uDqaJf/OIXnW+I53nuIuQhy8VFHvv8H2P33BgMK3ne6YfC58kxN57nOUdRXvr4ofD1n24FBhlj9YOXDjcUJmRfieHi55gXBV8Lnuf6EVd2hitwUMNvhn5zY/GlwUuGYTa/3pgVJBkZVj+CYqC4MKzHy5OHjufF73+wXDL7YfWDejEl87WHczgzeJhpctlllzmnbBzQk5GzuLx8BeJ4jsKHAovfDWVSva6oA+ULiySz/EaMGGFjx461f/u3f3NDVAzjkiddIdV+wD2M+yvZ/sXqh+edsrRwH/K84v6mXo65z7lfOV/ExesHaZkMYfcjU/3EasisLyzyN998c8GwL8zhX9z5iMXBPw88XxnevuWWW5yzMDP2eCf9/e9/d75ofr6wtlJgwiKbpnpRRHgZsCYIL2RmG3GBUD0vdhwjeUHzwiOO/DgessWBFQWA+EQDFzRmf9ogJFquuHzIE68fKB4oHbzwMPtTFzJguscZlz4SFy/QR5z7uBH58ufhSKAOttyonpceBSDMfvj9Q2am6fLg6d69u6X7RUk7YfYDBZr1d3B4ZVYQyinn56qrrnLWPaa1c50hR6qBc840bda44CuQhynXA/Wmel1RBwH56QuOp1h2ODf4lOG7QXo6Qqr9CPN8JtO/eP3wvFO+eZ7nGfc58lIvw7tcDwxJcK8TH+85Qf5MhbD7kal+YnlhRiYTHHDobdmypUPoeYmdj3gcXCUx/uATx/MKZYk+xsiS1igpMMngzHBeHvJMCeUBzZdg165dDeWEL1hmHqBg8FDlpY3Gi7MrD1cW9OKB27p16wLnw1iiM+zC8AFf+igOWFzwsWGdAHwYilMcYtUZK664fuCgyxRbZlQxLRxHs7feesstkIbTZ3EvCl4wDIXx4mJ6K9YjZu/85S9/cX40/9Mq0AAABXRJREFU+AuRFku2ZOLC7ocvC1+knHf6Tf/TIbtfN9uw++Fbw3gxMTsMhQylhinX7OPE63mpK5QoqKyVwwsP5Z6HM4oTM4948KZ6XSEr9xtTQvla5v7C0Z2XATP9eFDDM9WQaj/gyfUS7zmRKodE+1dcP5gBw3MMp27OEc8tLEZcJ8xGwgJTVD8SlSPVfGH3o7j7L1X5/fI8z1lKgnsQx2f48oxlIUau5+LOB8/Vou4vLDOsGcbijnxs8iHNhwTnk3uR9nxZwtpKgQmLbBrq5SHMBYE2y4MUHxXm8rMWBY5TWF1QavjK5UFw1113GWu+cAPeeOONbuo1D1ucq77zne+4hbiYOnr//fcb663wQmH6IvXecccd9qMf/chwtsS/BkcsLDxp6IYV1w/SGbpCYcIJ9wc/+IFbCwYlDHM9N0JR/WC8FSWlT58+bqXie+65x+gjXvFw8IcUUu0LchZ1PkhPtR/IiLMcL+IvfOELbkYZcekMyJlKP1Cc8WcZOHCgW7cG/ijOnLef/exnbhErrCF8jTF8hF/VnXfeaSjZPEhRyjwvdQWGr0uUbxQNnGwZ3uH+YA0hXuae57l1KeJdV8X1g2vu1VdfNYaOuH+4vzjm3sAy5nmp94Hzmmo/+NJN5XxyfyFHqqG4fqDwYUHm+uM8sbYOHxz4UMCT51xR/eCjrajrjhdoqn2gfNj94AVfVD9RPJAjlcA9gZLI850PVRRvFviEOwsJokSi+BZ1PuBZ1P2FEsQ5QYnheTt06FC3mjsfo1/5ylfOmDWZSn/ila0QL0Hx2SeASZUHPw9QVjsMBnwLeEHwdYWCwhg9SslPf/pTN06PQ5XneW7tkB//+McWLMs+FxyLHA0YMMBYARflhfHR//iP/3ArZabrpQ/FRPqBxQfli5fPd7/7XWOL7wFfbNSBiTleP/AR4SH8rW99yy2uxgsTDqwSy9RrviSoI9WQiX4gI18vKAIob4wxE5fOkGo/PO/UAlmcH66lYGARQRQGzicPS65NZh5hvkbBYGYSQ3rp6A/DOMOGDTvj2uYBjZKBgoIc8a4rzyu6H0wFRXauO7b0gZcAD32sTOnoA3Wk2o9UzycypCMU1w/uUfzr+GDivOEUzXMLRZiPpeL6wbOOZ1ZR111p6AdD+8U911Pth+d5hs9Z8N7093mf8OGLZbeo81Hc+WRYmH7w/kC55/3BeSVgPU61D4mUlwKTCKUs5fG8U461DBMxBTUYMP9xASKa53mGtQILBKZ0HgbEE3h5s9ZFsCz7DC/xgOdBzEOer6B+/foZX/2M81M2XcHzEusHsqCMsCgfW459GYrrB/k8z3OLYvHih0Np7Qf+QJyf4Hmkf+kKnpf6+eBlhNWLaykYuA7965I8OFXz8meBQdI8Lz1WC1jEuyaYRs3XJXkIXEdcT7GuK2Qsqh+cCx72YfUB+VLth+elfj6RI9WQaD+4rhky4uMi+jmG9beo511x5yt+HxJPCbsf1F9cPxOXNn7OeKy4F1AW/ZLxzgdyxnp3BO8v7i3eH6wWzvuD80q7ft1hb6XAhE1Y9YuACIiACIiACKSdgBSYtCNVhSIgAiJQmICOREAE0k9ACkz6mapGERABERABERCBkAlIgQkZsKoXgewTkAQiIAIiUPYISIEpe+dUPRIBERABERCBMk9ACkyZP8XZ76AkEAEREAEREIF0E5ACk26iqk8EREAEREAERCB0AuVAgQmdoRoQAREQAREQARHIMAEpMBkGruZEQAREQAREoFQQyHEhpcDk+AmSeCIgAiIgAiIgAmcSkAJzJhPFiIAIiIAIZJ+AJBCBIgk4BSY/P/91frlSYbWJgRjoGtA1oGtA14Cugdy+BtBb/j8AAAD//ygJbAQAAAAGSURBVAMAksX9FxSODN0AAAAASUVORK5CYII=">
          <a:extLst>
            <a:ext uri="{FF2B5EF4-FFF2-40B4-BE49-F238E27FC236}">
              <a16:creationId xmlns:a16="http://schemas.microsoft.com/office/drawing/2014/main" id="{00000000-0008-0000-0E00-0000013C0000}"/>
            </a:ext>
          </a:extLst>
        </xdr:cNvPr>
        <xdr:cNvSpPr>
          <a:spLocks noChangeAspect="1" noChangeArrowheads="1"/>
        </xdr:cNvSpPr>
      </xdr:nvSpPr>
      <xdr:spPr bwMode="auto">
        <a:xfrm>
          <a:off x="4276725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95250</xdr:rowOff>
    </xdr:from>
    <xdr:to>
      <xdr:col>8</xdr:col>
      <xdr:colOff>57150</xdr:colOff>
      <xdr:row>20</xdr:row>
      <xdr:rowOff>57150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4223473-D3E2-4429-8198-430E3F28884C}"/>
            </a:ext>
            <a:ext uri="{147F2762-F138-4A5C-976F-8EAC2B608ADB}">
              <a16:predDERef xmlns:a16="http://schemas.microsoft.com/office/drawing/2014/main" pred="{00000000-0008-0000-0E00-0000013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0</xdr:rowOff>
    </xdr:from>
    <xdr:to>
      <xdr:col>6</xdr:col>
      <xdr:colOff>419101</xdr:colOff>
      <xdr:row>18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180975</xdr:colOff>
      <xdr:row>17</xdr:row>
      <xdr:rowOff>38100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8</xdr:col>
      <xdr:colOff>114300</xdr:colOff>
      <xdr:row>17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8C38E23-167F-4C58-8EEA-7DCB8DF069E3}"/>
            </a:ext>
            <a:ext uri="{147F2762-F138-4A5C-976F-8EAC2B608ADB}">
              <a16:predDERef xmlns:a16="http://schemas.microsoft.com/office/drawing/2014/main" pre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190499</xdr:rowOff>
    </xdr:from>
    <xdr:to>
      <xdr:col>5</xdr:col>
      <xdr:colOff>28575</xdr:colOff>
      <xdr:row>17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BA0286A-0B99-5A28-2D72-47E2CF2767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142875</xdr:rowOff>
    </xdr:from>
    <xdr:to>
      <xdr:col>9</xdr:col>
      <xdr:colOff>581025</xdr:colOff>
      <xdr:row>22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3AA3562-FAC5-4104-B444-428A7257B8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95250</xdr:rowOff>
    </xdr:from>
    <xdr:to>
      <xdr:col>8</xdr:col>
      <xdr:colOff>238125</xdr:colOff>
      <xdr:row>18</xdr:row>
      <xdr:rowOff>95250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7C8B7FD-B52B-4CFE-BC31-A81C33BCB46C}"/>
            </a:ext>
            <a:ext uri="{147F2762-F138-4A5C-976F-8EAC2B608ADB}">
              <a16:predDERef xmlns:a16="http://schemas.microsoft.com/office/drawing/2014/main" pre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152400</xdr:rowOff>
    </xdr:from>
    <xdr:to>
      <xdr:col>3</xdr:col>
      <xdr:colOff>266700</xdr:colOff>
      <xdr:row>19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152400</xdr:colOff>
      <xdr:row>16</xdr:row>
      <xdr:rowOff>133350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3800A1C-1505-35E2-A28D-DCB9D0E504F9}"/>
            </a:ext>
            <a:ext uri="{147F2762-F138-4A5C-976F-8EAC2B608ADB}">
              <a16:predDERef xmlns:a16="http://schemas.microsoft.com/office/drawing/2014/main" pred="{2748EE02-24A8-58AC-8534-26C4FEABAD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6</xdr:col>
      <xdr:colOff>428624</xdr:colOff>
      <xdr:row>17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  <a:ext uri="{147F2762-F138-4A5C-976F-8EAC2B608ADB}">
              <a16:predDERef xmlns:a16="http://schemas.microsoft.com/office/drawing/2014/main" pre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0</xdr:rowOff>
    </xdr:from>
    <xdr:to>
      <xdr:col>6</xdr:col>
      <xdr:colOff>666751</xdr:colOff>
      <xdr:row>17</xdr:row>
      <xdr:rowOff>114300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7</xdr:col>
      <xdr:colOff>485775</xdr:colOff>
      <xdr:row>20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DE2587E-50DA-40DD-855F-E96A4027FA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5</xdr:col>
      <xdr:colOff>657225</xdr:colOff>
      <xdr:row>19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F4B69CC-DCAE-407B-A407-840D2094CC94}"/>
            </a:ext>
            <a:ext uri="{147F2762-F138-4A5C-976F-8EAC2B608ADB}">
              <a16:predDERef xmlns:a16="http://schemas.microsoft.com/office/drawing/2014/main" pre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142875</xdr:rowOff>
    </xdr:from>
    <xdr:to>
      <xdr:col>10</xdr:col>
      <xdr:colOff>323850</xdr:colOff>
      <xdr:row>18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236ACB4-B810-48DB-BBD7-46DB7EB76C9B}"/>
            </a:ext>
            <a:ext uri="{147F2762-F138-4A5C-976F-8EAC2B608ADB}">
              <a16:predDERef xmlns:a16="http://schemas.microsoft.com/office/drawing/2014/main" pred="{7B9DD809-83CA-60BA-257F-411010BB58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28574</xdr:rowOff>
    </xdr:from>
    <xdr:to>
      <xdr:col>6</xdr:col>
      <xdr:colOff>1000125</xdr:colOff>
      <xdr:row>17</xdr:row>
      <xdr:rowOff>76199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28575</xdr:rowOff>
    </xdr:from>
    <xdr:to>
      <xdr:col>9</xdr:col>
      <xdr:colOff>285750</xdr:colOff>
      <xdr:row>19</xdr:row>
      <xdr:rowOff>161925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011C37B-F9FB-43F6-852B-6812B6075F5D}"/>
            </a:ext>
            <a:ext uri="{147F2762-F138-4A5C-976F-8EAC2B608ADB}">
              <a16:predDERef xmlns:a16="http://schemas.microsoft.com/office/drawing/2014/main" pred="{F1D43DFC-F61B-35EC-BF26-02CC69E3DF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88962</xdr:rowOff>
    </xdr:from>
    <xdr:to>
      <xdr:col>11</xdr:col>
      <xdr:colOff>447675</xdr:colOff>
      <xdr:row>36</xdr:row>
      <xdr:rowOff>57150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883B244-FD04-3D74-6ADE-0435DA74F028}"/>
            </a:ext>
            <a:ext uri="{147F2762-F138-4A5C-976F-8EAC2B608ADB}">
              <a16:predDERef xmlns:a16="http://schemas.microsoft.com/office/drawing/2014/main" pred="{C24125A7-2F38-0F27-CFBF-4E26928CC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3868" b="2286"/>
        <a:stretch>
          <a:fillRect/>
        </a:stretch>
      </xdr:blipFill>
      <xdr:spPr>
        <a:xfrm>
          <a:off x="0" y="469962"/>
          <a:ext cx="9648825" cy="644518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76200</xdr:rowOff>
    </xdr:from>
    <xdr:to>
      <xdr:col>6</xdr:col>
      <xdr:colOff>1181100</xdr:colOff>
      <xdr:row>22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95250</xdr:colOff>
      <xdr:row>3</xdr:row>
      <xdr:rowOff>152400</xdr:rowOff>
    </xdr:from>
    <xdr:to>
      <xdr:col>15</xdr:col>
      <xdr:colOff>600075</xdr:colOff>
      <xdr:row>20</xdr:row>
      <xdr:rowOff>123825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7F9126B-494C-AC3D-8BEE-3DB2A387EE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ela1" displayName="Tabela1" ref="A3:I14" headerRowDxfId="21" dataDxfId="19" headerRowBorderDxfId="20" tableBorderDxfId="18">
  <autoFilter ref="A3:I1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Ano" totalsRowLabel="Total" dataDxfId="17" totalsRowDxfId="16"/>
    <tableColumn id="2" name="Mineração" dataDxfId="15" totalsRowDxfId="14"/>
    <tableColumn id="3" name="Minerais Não-Metálicos" dataDxfId="13" totalsRowDxfId="12"/>
    <tableColumn id="4" name="Metalurgia" dataDxfId="11" totalsRowDxfId="10"/>
    <tableColumn id="5" name="Química" dataDxfId="9" totalsRowDxfId="8"/>
    <tableColumn id="6" name="Alimentos" dataDxfId="7" totalsRowDxfId="6"/>
    <tableColumn id="7" name="Borracha &amp; Plástico" dataDxfId="5" totalsRowDxfId="4"/>
    <tableColumn id="8" name="Papel &amp; Celulose" dataDxfId="3" totalsRowDxfId="2"/>
    <tableColumn id="9" name="Demais Setores" totalsRowFunction="sum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A1:A35"/>
  <sheetViews>
    <sheetView showGridLines="0" workbookViewId="0">
      <pane ySplit="11" topLeftCell="A12" activePane="bottomLeft" state="frozen"/>
      <selection pane="bottomLeft" activeCell="A12" sqref="A12"/>
    </sheetView>
  </sheetViews>
  <sheetFormatPr defaultRowHeight="15"/>
  <cols>
    <col min="1" max="1" width="113.7109375" customWidth="1"/>
  </cols>
  <sheetData>
    <row r="1" spans="1:1" s="87" customFormat="1">
      <c r="A1" s="123"/>
    </row>
    <row r="2" spans="1:1" s="87" customFormat="1"/>
    <row r="3" spans="1:1" s="87" customFormat="1"/>
    <row r="4" spans="1:1" s="87" customFormat="1"/>
    <row r="5" spans="1:1" s="87" customFormat="1"/>
    <row r="6" spans="1:1" s="87" customFormat="1"/>
    <row r="7" spans="1:1" s="87" customFormat="1"/>
    <row r="8" spans="1:1" s="87" customFormat="1"/>
    <row r="9" spans="1:1" s="87" customFormat="1"/>
    <row r="10" spans="1:1" s="21" customFormat="1">
      <c r="A10" s="65" t="s">
        <v>0</v>
      </c>
    </row>
    <row r="11" spans="1:1" ht="26.25">
      <c r="A11" s="12" t="s">
        <v>1</v>
      </c>
    </row>
    <row r="12" spans="1:1">
      <c r="A12" s="63" t="s">
        <v>2</v>
      </c>
    </row>
    <row r="13" spans="1:1">
      <c r="A13" s="64" t="s">
        <v>3</v>
      </c>
    </row>
    <row r="14" spans="1:1">
      <c r="A14" s="64" t="s">
        <v>4</v>
      </c>
    </row>
    <row r="15" spans="1:1">
      <c r="A15" s="64" t="s">
        <v>5</v>
      </c>
    </row>
    <row r="16" spans="1:1">
      <c r="A16" s="64" t="s">
        <v>6</v>
      </c>
    </row>
    <row r="17" spans="1:1">
      <c r="A17" s="64" t="s">
        <v>7</v>
      </c>
    </row>
    <row r="18" spans="1:1">
      <c r="A18" s="64" t="s">
        <v>8</v>
      </c>
    </row>
    <row r="19" spans="1:1">
      <c r="A19" s="64" t="s">
        <v>9</v>
      </c>
    </row>
    <row r="20" spans="1:1">
      <c r="A20" s="64" t="s">
        <v>10</v>
      </c>
    </row>
    <row r="21" spans="1:1">
      <c r="A21" s="64" t="s">
        <v>11</v>
      </c>
    </row>
    <row r="22" spans="1:1">
      <c r="A22" s="64" t="s">
        <v>12</v>
      </c>
    </row>
    <row r="23" spans="1:1">
      <c r="A23" s="64" t="s">
        <v>13</v>
      </c>
    </row>
    <row r="24" spans="1:1">
      <c r="A24" s="64" t="s">
        <v>14</v>
      </c>
    </row>
    <row r="25" spans="1:1">
      <c r="A25" s="64" t="s">
        <v>15</v>
      </c>
    </row>
    <row r="26" spans="1:1">
      <c r="A26" s="64" t="s">
        <v>16</v>
      </c>
    </row>
    <row r="27" spans="1:1">
      <c r="A27" s="64" t="s">
        <v>17</v>
      </c>
    </row>
    <row r="28" spans="1:1">
      <c r="A28" s="64" t="s">
        <v>18</v>
      </c>
    </row>
    <row r="29" spans="1:1">
      <c r="A29" s="64" t="s">
        <v>19</v>
      </c>
    </row>
    <row r="30" spans="1:1">
      <c r="A30" s="64" t="s">
        <v>20</v>
      </c>
    </row>
    <row r="31" spans="1:1">
      <c r="A31" s="64" t="s">
        <v>21</v>
      </c>
    </row>
    <row r="32" spans="1:1">
      <c r="A32" s="64" t="s">
        <v>22</v>
      </c>
    </row>
    <row r="33" spans="1:1">
      <c r="A33" s="64" t="s">
        <v>23</v>
      </c>
    </row>
    <row r="34" spans="1:1">
      <c r="A34" s="64" t="s">
        <v>24</v>
      </c>
    </row>
    <row r="35" spans="1:1">
      <c r="A35" s="64" t="s">
        <v>25</v>
      </c>
    </row>
  </sheetData>
  <hyperlinks>
    <hyperlink ref="A12" location="'Gráfico 1'!A1" display="Gráfico 1 - Emissões e remoções de GEE"/>
    <hyperlink ref="A13" location="'Gráfico 2'!A1" display="Gráfico 2 - Emissão efetiva por categoria emissora de processos industriais"/>
    <hyperlink ref="A14" location="'Gráfico 3'!A1" display="Gráfico 3 - Distribuição das emissões por subcategoria de processos industriais (2015-2023)"/>
    <hyperlink ref="A15" location="'Gráfico 4'!A1" display="Gráfico 4 - Consumo de energia elétrica total de Minas Gerais (2015-2024)"/>
    <hyperlink ref="A16" location="'Gráfico 5'!A1" display="Gráfico 5 - Distribuição do consumo de energia elétrica por setor (Brasil x Minas Gerais, 2015-2024)"/>
    <hyperlink ref="A17" location="'Gráfico 6 voltar'!A1" display="Gráfico 6 - Ranking dos principais consumidores de eletricidade no setor industrial (2024)"/>
    <hyperlink ref="A18" location="'Gráfico 7'!A1" display="Gráfico 7 - Fluxo energia elétrica em Minas Gerais em GWh (2024)"/>
    <hyperlink ref="A19" location="'Gráfico 8'!A1" display="Gráfico 8 - Evolução do consumo industrial por setor (2015-2024)"/>
    <hyperlink ref="A20" location="'Gráfico 9'!A1" display="Gráfico 9 - Estrutura do consumo industrial de eletricidade (2024)"/>
    <hyperlink ref="A21" location="'Gráfico 10'!A1" display="Gráfico 10 - PIB Estadual (valor adicionado a preços básicos) - indústria (preços de 2010)"/>
    <hyperlink ref="A22" location="'Gráfico 11'!A1" display="Gráfico 11 - Consumo elétrico e valor adicionado das indústrias em Minas Gerais"/>
    <hyperlink ref="A23" location="'Gráfico 12'!A1" display="Gráfico 12 - Evolução intensidade elétrica MG x Brasil (MWh/10³R$[2010])"/>
    <hyperlink ref="A24" location="'Gráfico 13 voltar'!A1" display="Gráfico 13 - Matriz elétrica da indústria da mineração (TWh)"/>
    <hyperlink ref="A25" location="'Gráfico 14'!A1" display="Gráfico 14 - Evolução das emissões de gases do efeito estufa em toneladas de carbono (tCO2e) na indústria de metais - Minas Gerais"/>
    <hyperlink ref="A26" location="'Gráfico 15'!A1" display="Gráfico 15 - Capacidade instalada em autoprodutores na indústria de metais"/>
    <hyperlink ref="A27" location="'Gráfico 16'!A1" display="Gráfico 16 - Capacidade instalada em autoprodutores na indústria de minerais"/>
    <hyperlink ref="A28" location="'Gráfico 17'!A1" display="Gráfico 17 - Evolução da emissão de gases do efeito estufa na indústria do cimento em Minas Gerais (tCO2e)"/>
    <hyperlink ref="A29" location="'Gráfico 18'!A1" display="Gráfico 18 - Capacidade instalada em autoprodutores na indústria de cimento (MW)"/>
    <hyperlink ref="A30" location="'Gráfico 19'!A1" display="Gráfico 19 - Evolução da emissão de gases de efeito estufa na indústria química em Minas Gerais (tCO2e)"/>
    <hyperlink ref="A31" location="'Gráfico 20'!A1" display="Gráfico 20 - Investimento por subprograma do PEE"/>
    <hyperlink ref="A32" location="'Gráfico 21'!A1" display="Gráfico 21 - Economia de energia proporcionada pelos projetos de eficiência realizados viabilizados pela Cemig (GWh)"/>
    <hyperlink ref="A33" location="'Gráfico 22'!A1" display="Gráfico 22 - Evolução desembolsos com eficiência energética pelo BDMG (R$ milhões)"/>
    <hyperlink ref="A34" location="'Gráfico 23'!A1" display="Gráfico 23 - Comparação nacional da participação das fontes renováveis na Oferta Interna de Energia (OIE)"/>
    <hyperlink ref="A35" location="Tabela!A1" display="Tabela - Consumo histórico desagregado dos principais consumidores no setor industrial (MWh)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0"/>
  <sheetViews>
    <sheetView showGridLines="0" workbookViewId="0">
      <selection activeCell="J7" sqref="J7"/>
    </sheetView>
  </sheetViews>
  <sheetFormatPr defaultRowHeight="15"/>
  <cols>
    <col min="1" max="1" width="21.5703125" customWidth="1"/>
    <col min="2" max="2" width="16" customWidth="1"/>
    <col min="3" max="3" width="17.5703125" customWidth="1"/>
    <col min="4" max="4" width="13.28515625" bestFit="1" customWidth="1"/>
    <col min="5" max="5" width="11.5703125" bestFit="1" customWidth="1"/>
    <col min="6" max="6" width="9" bestFit="1" customWidth="1"/>
    <col min="7" max="7" width="13.28515625" bestFit="1" customWidth="1"/>
    <col min="8" max="8" width="11.5703125" bestFit="1" customWidth="1"/>
    <col min="9" max="9" width="10.5703125" bestFit="1" customWidth="1"/>
    <col min="10" max="10" width="11.5703125" bestFit="1" customWidth="1"/>
    <col min="11" max="11" width="9" bestFit="1" customWidth="1"/>
    <col min="12" max="13" width="11.5703125" bestFit="1" customWidth="1"/>
    <col min="14" max="14" width="10.5703125" bestFit="1" customWidth="1"/>
    <col min="15" max="15" width="11.5703125" bestFit="1" customWidth="1"/>
    <col min="16" max="16" width="13.28515625" bestFit="1" customWidth="1"/>
    <col min="17" max="18" width="11.5703125" bestFit="1" customWidth="1"/>
    <col min="19" max="19" width="13.28515625" bestFit="1" customWidth="1"/>
    <col min="20" max="20" width="12" bestFit="1" customWidth="1"/>
    <col min="21" max="21" width="11.5703125" bestFit="1" customWidth="1"/>
    <col min="22" max="22" width="10.5703125" bestFit="1" customWidth="1"/>
    <col min="23" max="24" width="11.5703125" bestFit="1" customWidth="1"/>
    <col min="25" max="25" width="13.28515625" bestFit="1" customWidth="1"/>
    <col min="26" max="26" width="9.5703125" bestFit="1" customWidth="1"/>
    <col min="27" max="28" width="11.5703125" bestFit="1" customWidth="1"/>
    <col min="29" max="29" width="10.5703125" bestFit="1" customWidth="1"/>
    <col min="30" max="30" width="8.7109375" bestFit="1" customWidth="1"/>
    <col min="31" max="32" width="9.5703125" bestFit="1" customWidth="1"/>
    <col min="33" max="34" width="10.5703125" bestFit="1" customWidth="1"/>
    <col min="35" max="35" width="9.5703125" bestFit="1" customWidth="1"/>
    <col min="36" max="36" width="14.28515625" bestFit="1" customWidth="1"/>
  </cols>
  <sheetData>
    <row r="1" spans="1:12">
      <c r="A1" s="10" t="s">
        <v>137</v>
      </c>
      <c r="B1" s="3"/>
      <c r="C1" s="3"/>
      <c r="D1" s="3"/>
      <c r="E1" s="3"/>
      <c r="F1" s="3"/>
      <c r="G1" s="3"/>
      <c r="H1" s="3"/>
      <c r="I1" s="3"/>
      <c r="J1" s="3"/>
      <c r="L1" s="9" t="s">
        <v>27</v>
      </c>
    </row>
    <row r="2" spans="1:12">
      <c r="A2" s="11" t="s">
        <v>55</v>
      </c>
    </row>
    <row r="24" spans="1:3">
      <c r="A24" s="43" t="s">
        <v>29</v>
      </c>
      <c r="B24" s="92"/>
    </row>
    <row r="25" spans="1:3" s="42" customFormat="1">
      <c r="A25" s="93" t="s">
        <v>138</v>
      </c>
      <c r="B25" s="94" t="s">
        <v>139</v>
      </c>
      <c r="C25" s="94" t="s">
        <v>140</v>
      </c>
    </row>
    <row r="26" spans="1:3" s="91" customFormat="1">
      <c r="A26" s="124" t="s">
        <v>129</v>
      </c>
      <c r="B26" s="125">
        <v>0.39623136730518688</v>
      </c>
      <c r="C26" s="126">
        <v>14013218.01</v>
      </c>
    </row>
    <row r="27" spans="1:3">
      <c r="A27" s="127" t="s">
        <v>127</v>
      </c>
      <c r="B27" s="128">
        <v>0.19278429908674191</v>
      </c>
      <c r="C27" s="129">
        <v>6818057.9199999999</v>
      </c>
    </row>
    <row r="28" spans="1:3">
      <c r="A28" s="130" t="s">
        <v>134</v>
      </c>
      <c r="B28" s="131">
        <v>0.14618816290962225</v>
      </c>
      <c r="C28" s="132">
        <v>5170127.2699999996</v>
      </c>
    </row>
    <row r="29" spans="1:3">
      <c r="A29" s="130" t="s">
        <v>131</v>
      </c>
      <c r="B29" s="131">
        <v>7.9532125302831616E-2</v>
      </c>
      <c r="C29" s="132">
        <v>2812753.11</v>
      </c>
    </row>
    <row r="30" spans="1:3">
      <c r="A30" s="130" t="s">
        <v>130</v>
      </c>
      <c r="B30" s="131">
        <v>7.6057349312968814E-2</v>
      </c>
      <c r="C30" s="132">
        <v>2689863.31</v>
      </c>
    </row>
    <row r="31" spans="1:3">
      <c r="A31" s="130" t="s">
        <v>128</v>
      </c>
      <c r="B31" s="131">
        <v>7.3211575813886001E-2</v>
      </c>
      <c r="C31" s="132">
        <v>2589218.9700000002</v>
      </c>
    </row>
    <row r="32" spans="1:3">
      <c r="A32" s="130" t="s">
        <v>132</v>
      </c>
      <c r="B32" s="131">
        <v>1.9735424854990392E-2</v>
      </c>
      <c r="C32" s="132">
        <v>697967.99</v>
      </c>
    </row>
    <row r="33" spans="1:36">
      <c r="A33" s="130" t="s">
        <v>141</v>
      </c>
      <c r="B33" s="131">
        <v>1.6259695413772163E-2</v>
      </c>
      <c r="C33" s="132">
        <v>575044.47</v>
      </c>
    </row>
    <row r="34" spans="1:36">
      <c r="A34" s="130" t="s">
        <v>135</v>
      </c>
      <c r="B34" s="131">
        <v>1</v>
      </c>
      <c r="C34" s="132">
        <v>35366251.049999997</v>
      </c>
    </row>
    <row r="37" spans="1:36">
      <c r="A37" s="36" t="s">
        <v>70</v>
      </c>
      <c r="B37" s="37"/>
    </row>
    <row r="38" spans="1:36" ht="112.5">
      <c r="A38" s="71" t="s">
        <v>142</v>
      </c>
      <c r="B38" s="40" t="s">
        <v>143</v>
      </c>
      <c r="C38" s="40" t="s">
        <v>144</v>
      </c>
      <c r="D38" s="40" t="s">
        <v>145</v>
      </c>
      <c r="E38" s="40" t="s">
        <v>146</v>
      </c>
      <c r="F38" s="40" t="s">
        <v>147</v>
      </c>
      <c r="G38" s="40" t="s">
        <v>148</v>
      </c>
      <c r="H38" s="40" t="s">
        <v>149</v>
      </c>
      <c r="I38" s="40" t="s">
        <v>150</v>
      </c>
      <c r="J38" s="40" t="s">
        <v>151</v>
      </c>
      <c r="K38" s="41" t="s">
        <v>152</v>
      </c>
      <c r="L38" s="40" t="s">
        <v>153</v>
      </c>
      <c r="M38" s="40" t="s">
        <v>154</v>
      </c>
      <c r="N38" s="40" t="s">
        <v>155</v>
      </c>
      <c r="O38" s="40" t="s">
        <v>156</v>
      </c>
      <c r="P38" s="40" t="s">
        <v>157</v>
      </c>
      <c r="Q38" s="40" t="s">
        <v>158</v>
      </c>
      <c r="R38" s="40" t="s">
        <v>159</v>
      </c>
      <c r="S38" s="40" t="s">
        <v>160</v>
      </c>
      <c r="T38" s="41" t="s">
        <v>161</v>
      </c>
      <c r="U38" s="40" t="s">
        <v>162</v>
      </c>
      <c r="V38" s="40" t="s">
        <v>163</v>
      </c>
      <c r="W38" s="40" t="s">
        <v>164</v>
      </c>
      <c r="X38" s="40" t="s">
        <v>165</v>
      </c>
      <c r="Y38" s="40" t="s">
        <v>166</v>
      </c>
      <c r="Z38" s="40" t="s">
        <v>167</v>
      </c>
      <c r="AA38" s="40" t="s">
        <v>168</v>
      </c>
      <c r="AB38" s="40" t="s">
        <v>169</v>
      </c>
      <c r="AC38" s="40" t="s">
        <v>170</v>
      </c>
      <c r="AD38" s="41" t="s">
        <v>171</v>
      </c>
      <c r="AE38" s="40" t="s">
        <v>172</v>
      </c>
      <c r="AF38" s="40" t="s">
        <v>173</v>
      </c>
      <c r="AG38" s="40" t="s">
        <v>174</v>
      </c>
      <c r="AH38" s="40" t="s">
        <v>175</v>
      </c>
      <c r="AI38" s="40" t="s">
        <v>176</v>
      </c>
      <c r="AJ38" s="40" t="s">
        <v>177</v>
      </c>
    </row>
    <row r="39" spans="1:36">
      <c r="A39" s="93" t="s">
        <v>140</v>
      </c>
      <c r="B39" s="90">
        <v>205486.04</v>
      </c>
      <c r="C39" s="38">
        <v>1104.96</v>
      </c>
      <c r="D39" s="90">
        <v>6816952.96</v>
      </c>
      <c r="E39" s="38">
        <v>886319.18</v>
      </c>
      <c r="F39" s="90">
        <v>171.06</v>
      </c>
      <c r="G39" s="38">
        <v>2812753.11</v>
      </c>
      <c r="H39" s="90">
        <v>333774.34999999998</v>
      </c>
      <c r="I39" s="38">
        <v>54722.32</v>
      </c>
      <c r="J39" s="90">
        <v>565414.06999999995</v>
      </c>
      <c r="K39" s="26">
        <v>72483.05</v>
      </c>
      <c r="L39" s="90">
        <v>168840.74</v>
      </c>
      <c r="M39" s="38">
        <v>187905.51</v>
      </c>
      <c r="N39" s="38">
        <v>52589.67</v>
      </c>
      <c r="O39" s="90">
        <v>230290.42</v>
      </c>
      <c r="P39" s="38">
        <v>2689863.31</v>
      </c>
      <c r="Q39" s="90">
        <v>175765.53</v>
      </c>
      <c r="R39" s="38">
        <v>697967.99</v>
      </c>
      <c r="S39" s="90">
        <v>2589218.9700000002</v>
      </c>
      <c r="T39" s="26">
        <v>14013218.01</v>
      </c>
      <c r="U39" s="90">
        <v>461821.56</v>
      </c>
      <c r="V39" s="38">
        <v>41127.129999999997</v>
      </c>
      <c r="W39" s="90">
        <v>237356.68</v>
      </c>
      <c r="X39" s="38">
        <v>114063.41</v>
      </c>
      <c r="Y39" s="90">
        <v>1029202.25</v>
      </c>
      <c r="Z39" s="38">
        <v>8912.51</v>
      </c>
      <c r="AA39" s="90">
        <v>151358.46</v>
      </c>
      <c r="AB39" s="38">
        <v>112970.77</v>
      </c>
      <c r="AC39" s="90">
        <v>18762.439999999999</v>
      </c>
      <c r="AD39" s="26">
        <v>5112.1400000000003</v>
      </c>
      <c r="AE39" s="90">
        <v>1986.11</v>
      </c>
      <c r="AF39" s="38">
        <v>7062.31</v>
      </c>
      <c r="AG39" s="90">
        <v>29150.13</v>
      </c>
      <c r="AH39" s="38">
        <v>13754.76</v>
      </c>
      <c r="AI39" s="90">
        <v>3724.67</v>
      </c>
      <c r="AJ39" s="38">
        <v>35366251.030000001</v>
      </c>
    </row>
    <row r="40" spans="1:36">
      <c r="A40" s="98" t="s">
        <v>136</v>
      </c>
    </row>
  </sheetData>
  <hyperlinks>
    <hyperlink ref="L1" location="Índice!A1" display="&gt; Summary"/>
  </hyperlink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workbookViewId="0">
      <selection activeCell="A2" sqref="A2"/>
    </sheetView>
  </sheetViews>
  <sheetFormatPr defaultRowHeight="15"/>
  <cols>
    <col min="1" max="1" width="12" customWidth="1"/>
    <col min="2" max="4" width="11.5703125" bestFit="1" customWidth="1"/>
    <col min="5" max="5" width="11.140625" customWidth="1"/>
    <col min="6" max="11" width="10.5703125" bestFit="1" customWidth="1"/>
    <col min="12" max="13" width="11.5703125" bestFit="1" customWidth="1"/>
    <col min="14" max="14" width="11.85546875" bestFit="1" customWidth="1"/>
  </cols>
  <sheetData>
    <row r="1" spans="1:12">
      <c r="A1" s="10" t="s">
        <v>178</v>
      </c>
      <c r="B1" s="3"/>
      <c r="C1" s="3"/>
      <c r="D1" s="3"/>
      <c r="E1" s="3"/>
      <c r="F1" s="3"/>
      <c r="G1" s="3"/>
      <c r="H1" s="3"/>
      <c r="I1" s="3"/>
      <c r="J1" s="3"/>
      <c r="L1" s="9" t="s">
        <v>27</v>
      </c>
    </row>
    <row r="2" spans="1:12">
      <c r="A2" s="11" t="s">
        <v>179</v>
      </c>
    </row>
    <row r="19" spans="1:13">
      <c r="A19" s="43" t="s">
        <v>70</v>
      </c>
      <c r="B19" s="37"/>
    </row>
    <row r="20" spans="1:13">
      <c r="A20" s="95">
        <v>2010</v>
      </c>
      <c r="B20" s="39">
        <v>2011</v>
      </c>
      <c r="C20" s="39">
        <v>2012</v>
      </c>
      <c r="D20" s="39">
        <v>2013</v>
      </c>
      <c r="E20" s="39">
        <v>2014</v>
      </c>
      <c r="F20" s="39">
        <v>2015</v>
      </c>
      <c r="G20" s="39">
        <v>2016</v>
      </c>
      <c r="H20" s="39">
        <v>2017</v>
      </c>
      <c r="I20" s="39">
        <v>2018</v>
      </c>
      <c r="J20" s="39">
        <v>2019</v>
      </c>
      <c r="K20" s="39">
        <v>2020</v>
      </c>
      <c r="L20" s="39">
        <v>2021</v>
      </c>
      <c r="M20" s="39">
        <v>2022</v>
      </c>
    </row>
    <row r="21" spans="1:13">
      <c r="A21" s="96">
        <v>101270.55</v>
      </c>
      <c r="B21" s="73">
        <v>107045.16</v>
      </c>
      <c r="C21" s="73">
        <v>102743.42</v>
      </c>
      <c r="D21" s="73">
        <v>104353.89</v>
      </c>
      <c r="E21" s="73">
        <v>96560.41</v>
      </c>
      <c r="F21" s="73">
        <v>81815.44</v>
      </c>
      <c r="G21" s="73">
        <v>75131.25</v>
      </c>
      <c r="H21" s="73">
        <v>78610.02</v>
      </c>
      <c r="I21" s="73">
        <v>83635.350000000006</v>
      </c>
      <c r="J21" s="73">
        <v>86996.21</v>
      </c>
      <c r="K21" s="72">
        <v>87626.240000000005</v>
      </c>
      <c r="L21" s="73">
        <v>122537.43</v>
      </c>
      <c r="M21" s="73">
        <v>103473.76</v>
      </c>
    </row>
    <row r="22" spans="1:13">
      <c r="A22" s="98" t="s">
        <v>180</v>
      </c>
    </row>
  </sheetData>
  <hyperlinks>
    <hyperlink ref="L1" location="Índice!A1" display="&gt; Summary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workbookViewId="0">
      <selection activeCell="H13" sqref="H13"/>
    </sheetView>
  </sheetViews>
  <sheetFormatPr defaultRowHeight="15"/>
  <cols>
    <col min="1" max="1" width="38.140625" customWidth="1"/>
    <col min="2" max="4" width="15.28515625" bestFit="1" customWidth="1"/>
    <col min="5" max="13" width="14.28515625" bestFit="1" customWidth="1"/>
  </cols>
  <sheetData>
    <row r="1" spans="1:10">
      <c r="A1" s="10" t="s">
        <v>181</v>
      </c>
      <c r="B1" s="3"/>
      <c r="C1" s="3"/>
      <c r="D1" s="3"/>
      <c r="E1" s="3"/>
      <c r="F1" s="3"/>
      <c r="G1" s="3"/>
      <c r="H1" s="3"/>
      <c r="J1" s="9" t="s">
        <v>27</v>
      </c>
    </row>
    <row r="2" spans="1:10">
      <c r="A2" s="11" t="s">
        <v>182</v>
      </c>
    </row>
    <row r="22" spans="1:13">
      <c r="A22" s="4" t="s">
        <v>29</v>
      </c>
      <c r="B22" s="15">
        <v>2011</v>
      </c>
      <c r="C22" s="15">
        <v>2012</v>
      </c>
      <c r="D22" s="15">
        <v>2013</v>
      </c>
      <c r="E22" s="15">
        <v>2014</v>
      </c>
      <c r="F22" s="15">
        <v>2015</v>
      </c>
      <c r="G22" s="15">
        <v>2016</v>
      </c>
      <c r="H22" s="15">
        <v>2017</v>
      </c>
      <c r="I22" s="15">
        <v>2018</v>
      </c>
      <c r="J22" s="15">
        <v>2019</v>
      </c>
      <c r="K22" s="15">
        <v>2020</v>
      </c>
      <c r="L22" s="15">
        <v>2021</v>
      </c>
      <c r="M22" s="15">
        <v>2022</v>
      </c>
    </row>
    <row r="23" spans="1:13">
      <c r="A23" s="17" t="s">
        <v>183</v>
      </c>
      <c r="B23" s="16">
        <v>100</v>
      </c>
      <c r="C23" s="16">
        <v>95.981502592013072</v>
      </c>
      <c r="D23" s="16">
        <v>93.573718797049864</v>
      </c>
      <c r="E23" s="16">
        <v>90.077680372964281</v>
      </c>
      <c r="F23" s="16">
        <v>86.636560187516238</v>
      </c>
      <c r="G23" s="16">
        <v>90.125036470381133</v>
      </c>
      <c r="H23" s="16">
        <v>89.690665921460337</v>
      </c>
      <c r="I23" s="16">
        <v>95.405005890659027</v>
      </c>
      <c r="J23" s="16">
        <v>91.592382399178632</v>
      </c>
      <c r="K23" s="16">
        <v>92.399812323726493</v>
      </c>
      <c r="L23" s="16">
        <v>101.54395465731383</v>
      </c>
      <c r="M23" s="16">
        <v>102.98517517478084</v>
      </c>
    </row>
    <row r="24" spans="1:13">
      <c r="A24" s="17" t="s">
        <v>184</v>
      </c>
      <c r="B24" s="16">
        <v>100</v>
      </c>
      <c r="C24" s="16">
        <v>99.956869429182788</v>
      </c>
      <c r="D24" s="16">
        <v>98.388688111197197</v>
      </c>
      <c r="E24" s="16">
        <v>95.547308216357123</v>
      </c>
      <c r="F24" s="16">
        <v>89.58172124595211</v>
      </c>
      <c r="G24" s="16">
        <v>84.413202956782683</v>
      </c>
      <c r="H24" s="16">
        <v>84.83681959896515</v>
      </c>
      <c r="I24" s="16">
        <v>84.58842073528362</v>
      </c>
      <c r="J24" s="16">
        <v>78.851590839755175</v>
      </c>
      <c r="K24" s="16">
        <v>75.040611442843982</v>
      </c>
      <c r="L24" s="16">
        <v>81.871279301227815</v>
      </c>
      <c r="M24" s="16">
        <v>81.688615621053287</v>
      </c>
    </row>
    <row r="25" spans="1:13">
      <c r="A25" s="17" t="s">
        <v>185</v>
      </c>
      <c r="B25" s="16">
        <v>100</v>
      </c>
      <c r="C25" s="16">
        <v>96.022917824586173</v>
      </c>
      <c r="D25" s="16">
        <v>95.106175916579431</v>
      </c>
      <c r="E25" s="16">
        <v>94.275476781609129</v>
      </c>
      <c r="F25" s="16">
        <v>96.71231919026232</v>
      </c>
      <c r="G25" s="16">
        <v>106.76651674563605</v>
      </c>
      <c r="H25" s="16">
        <v>105.72139119009879</v>
      </c>
      <c r="I25" s="16">
        <v>112.78731185823358</v>
      </c>
      <c r="J25" s="16">
        <v>116.15793850667606</v>
      </c>
      <c r="K25" s="16">
        <v>123.13307494049999</v>
      </c>
      <c r="L25" s="16">
        <v>124.02878704717027</v>
      </c>
      <c r="M25" s="16">
        <v>126.07041310691385</v>
      </c>
    </row>
    <row r="27" spans="1:13">
      <c r="A27" s="4" t="s">
        <v>70</v>
      </c>
      <c r="B27" s="15">
        <v>2011</v>
      </c>
      <c r="C27" s="15">
        <v>2012</v>
      </c>
      <c r="D27" s="15">
        <v>2013</v>
      </c>
      <c r="E27" s="15">
        <v>2014</v>
      </c>
      <c r="F27" s="15">
        <v>2015</v>
      </c>
      <c r="G27" s="15">
        <v>2016</v>
      </c>
      <c r="H27" s="15">
        <v>2017</v>
      </c>
      <c r="I27" s="15">
        <v>2018</v>
      </c>
      <c r="J27" s="15">
        <v>2019</v>
      </c>
      <c r="K27" s="15">
        <v>2020</v>
      </c>
      <c r="L27" s="15">
        <v>2021</v>
      </c>
      <c r="M27" s="15">
        <v>2022</v>
      </c>
    </row>
    <row r="28" spans="1:13">
      <c r="A28" s="17" t="s">
        <v>186</v>
      </c>
      <c r="B28" s="74">
        <v>32492120</v>
      </c>
      <c r="C28" s="74">
        <v>31186425</v>
      </c>
      <c r="D28" s="74">
        <v>30404085</v>
      </c>
      <c r="E28" s="74">
        <v>29268148</v>
      </c>
      <c r="F28" s="74">
        <v>28150055.100000001</v>
      </c>
      <c r="G28" s="74">
        <v>29283535</v>
      </c>
      <c r="H28" s="74">
        <v>29142398.800000001</v>
      </c>
      <c r="I28" s="74">
        <v>30999109</v>
      </c>
      <c r="J28" s="74">
        <v>29760306.800000001</v>
      </c>
      <c r="K28" s="74">
        <v>30022657.899999999</v>
      </c>
      <c r="L28" s="74">
        <v>32993783.600000001</v>
      </c>
      <c r="M28" s="74">
        <v>33462066.699999999</v>
      </c>
    </row>
    <row r="29" spans="1:13">
      <c r="A29" s="17" t="s">
        <v>187</v>
      </c>
      <c r="B29" s="74">
        <v>103897681.90000001</v>
      </c>
      <c r="C29" s="74">
        <v>103852870.23999999</v>
      </c>
      <c r="D29" s="74">
        <v>102223566.2</v>
      </c>
      <c r="E29" s="74">
        <v>99271438.349999994</v>
      </c>
      <c r="F29" s="74">
        <v>93073331.780000001</v>
      </c>
      <c r="G29" s="74">
        <v>87703361.090000004</v>
      </c>
      <c r="H29" s="74">
        <v>88143488.959999993</v>
      </c>
      <c r="I29" s="74">
        <v>87885408.299999997</v>
      </c>
      <c r="J29" s="74">
        <v>81924975.019999996</v>
      </c>
      <c r="K29" s="74">
        <v>77965455.769999996</v>
      </c>
      <c r="L29" s="74">
        <v>85062361.340000004</v>
      </c>
      <c r="M29" s="74">
        <v>84872578.010000005</v>
      </c>
    </row>
    <row r="30" spans="1:13">
      <c r="A30" s="17" t="s">
        <v>188</v>
      </c>
      <c r="B30" s="75">
        <v>0.31273190499999998</v>
      </c>
      <c r="C30" s="75">
        <v>0.30029430000000001</v>
      </c>
      <c r="D30" s="75">
        <v>0.29742735599999998</v>
      </c>
      <c r="E30" s="75">
        <v>0.294829495</v>
      </c>
      <c r="F30" s="75">
        <v>0.30245027800000002</v>
      </c>
      <c r="G30" s="75">
        <v>0.33389296200000002</v>
      </c>
      <c r="H30" s="75">
        <v>0.330624521</v>
      </c>
      <c r="I30" s="75">
        <v>0.352721909</v>
      </c>
      <c r="J30" s="75">
        <v>0.36326293399999998</v>
      </c>
      <c r="K30" s="75">
        <v>0.38507641100000001</v>
      </c>
      <c r="L30" s="75">
        <v>0.38787758900000002</v>
      </c>
      <c r="M30" s="75">
        <v>0.39426240499999998</v>
      </c>
    </row>
  </sheetData>
  <hyperlinks>
    <hyperlink ref="J1" location="Índice!A1" display="&gt; Summary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workbookViewId="0">
      <selection activeCell="M17" sqref="M17"/>
    </sheetView>
  </sheetViews>
  <sheetFormatPr defaultRowHeight="15"/>
  <cols>
    <col min="1" max="1" width="26.85546875" customWidth="1"/>
  </cols>
  <sheetData>
    <row r="1" spans="1:12">
      <c r="A1" s="10" t="s">
        <v>189</v>
      </c>
      <c r="B1" s="3"/>
      <c r="C1" s="3"/>
      <c r="D1" s="3"/>
      <c r="E1" s="3"/>
      <c r="F1" s="3"/>
      <c r="G1" s="3"/>
      <c r="H1" s="3"/>
      <c r="I1" s="3"/>
      <c r="J1" s="3"/>
      <c r="L1" s="9" t="s">
        <v>27</v>
      </c>
    </row>
    <row r="2" spans="1:12">
      <c r="A2" s="11" t="s">
        <v>182</v>
      </c>
    </row>
    <row r="22" spans="1:13">
      <c r="A22" s="4" t="s">
        <v>29</v>
      </c>
    </row>
    <row r="23" spans="1:13">
      <c r="B23" s="15">
        <v>2011</v>
      </c>
      <c r="C23" s="15">
        <v>2012</v>
      </c>
      <c r="D23" s="15">
        <v>2013</v>
      </c>
      <c r="E23" s="15">
        <v>2014</v>
      </c>
      <c r="F23" s="15">
        <v>2015</v>
      </c>
      <c r="G23" s="15">
        <v>2016</v>
      </c>
      <c r="H23" s="15">
        <v>2017</v>
      </c>
      <c r="I23" s="15">
        <v>2018</v>
      </c>
      <c r="J23" s="15">
        <v>2019</v>
      </c>
      <c r="K23" s="15">
        <v>2020</v>
      </c>
      <c r="L23" s="15">
        <v>2021</v>
      </c>
      <c r="M23" s="15">
        <v>2022</v>
      </c>
    </row>
    <row r="24" spans="1:13">
      <c r="A24" s="18" t="s">
        <v>190</v>
      </c>
      <c r="B24" s="19">
        <v>0.31273190513899318</v>
      </c>
      <c r="C24" s="19">
        <v>0.30029430028287818</v>
      </c>
      <c r="D24" s="19">
        <v>0.29742735584876118</v>
      </c>
      <c r="E24" s="19">
        <v>0.2948294946179954</v>
      </c>
      <c r="F24" s="19">
        <v>0.30245027830781146</v>
      </c>
      <c r="G24" s="19">
        <v>0.33389296186916978</v>
      </c>
      <c r="H24" s="19">
        <v>0.33062452080824367</v>
      </c>
      <c r="I24" s="19">
        <v>0.35272190912931145</v>
      </c>
      <c r="J24" s="19">
        <v>0.36326293406210824</v>
      </c>
      <c r="K24" s="19">
        <v>0.38507641111764984</v>
      </c>
      <c r="L24" s="19">
        <v>0.38787758865340038</v>
      </c>
      <c r="M24" s="19">
        <v>0.39426240472585067</v>
      </c>
    </row>
    <row r="25" spans="1:13">
      <c r="A25" s="13" t="s">
        <v>191</v>
      </c>
      <c r="B25" s="14">
        <v>0.19500841569324076</v>
      </c>
      <c r="C25" s="14">
        <v>0.19631763598304636</v>
      </c>
      <c r="D25" s="14">
        <v>0.19372052691128219</v>
      </c>
      <c r="E25" s="14">
        <v>0.19074559926360352</v>
      </c>
      <c r="F25" s="14">
        <v>0.19137834746311116</v>
      </c>
      <c r="G25" s="14">
        <v>0.19619620726998999</v>
      </c>
      <c r="H25" s="14">
        <v>0.19955382019709786</v>
      </c>
      <c r="I25" s="14">
        <v>0.20106650570283338</v>
      </c>
      <c r="J25" s="14">
        <v>0.19953646927737967</v>
      </c>
      <c r="K25" s="14">
        <v>0.20364304210461681</v>
      </c>
      <c r="L25" s="14">
        <v>0.21222670845968622</v>
      </c>
      <c r="M25" s="20">
        <v>0.21173515518194999</v>
      </c>
    </row>
    <row r="26" spans="1:13">
      <c r="A26" s="98" t="s">
        <v>192</v>
      </c>
    </row>
  </sheetData>
  <hyperlinks>
    <hyperlink ref="L1" location="Índice!A1" display="&gt; Summary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GridLines="0" workbookViewId="0">
      <selection activeCell="I6" sqref="I6"/>
    </sheetView>
  </sheetViews>
  <sheetFormatPr defaultRowHeight="15"/>
  <cols>
    <col min="1" max="1" width="20.85546875" customWidth="1"/>
  </cols>
  <sheetData>
    <row r="1" spans="1:12">
      <c r="A1" s="10" t="s">
        <v>193</v>
      </c>
      <c r="B1" s="3"/>
      <c r="C1" s="3"/>
      <c r="D1" s="3"/>
      <c r="E1" s="3"/>
      <c r="F1" s="3"/>
      <c r="G1" s="3"/>
      <c r="H1" s="3"/>
      <c r="I1" s="3"/>
      <c r="J1" s="3"/>
      <c r="L1" s="9" t="s">
        <v>27</v>
      </c>
    </row>
    <row r="2" spans="1:12">
      <c r="A2" s="11" t="s">
        <v>194</v>
      </c>
    </row>
    <row r="21" spans="1:3">
      <c r="A21" s="80" t="s">
        <v>29</v>
      </c>
      <c r="B21" s="81"/>
    </row>
    <row r="22" spans="1:3">
      <c r="A22" s="13" t="s">
        <v>114</v>
      </c>
      <c r="B22" s="97">
        <v>0.10100000000000001</v>
      </c>
      <c r="C22">
        <v>40.200000000000003</v>
      </c>
    </row>
    <row r="23" spans="1:3">
      <c r="A23" s="13" t="s">
        <v>195</v>
      </c>
      <c r="B23" s="97">
        <v>0.19700000000000001</v>
      </c>
    </row>
    <row r="24" spans="1:3">
      <c r="A24" s="13" t="s">
        <v>196</v>
      </c>
      <c r="B24" s="97">
        <v>0.315</v>
      </c>
    </row>
    <row r="25" spans="1:3">
      <c r="A25" s="105" t="s">
        <v>197</v>
      </c>
    </row>
  </sheetData>
  <hyperlinks>
    <hyperlink ref="L1" location="Índice!A1" display="&gt; Summary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showGridLines="0" workbookViewId="0">
      <selection activeCell="J14" sqref="J14"/>
    </sheetView>
  </sheetViews>
  <sheetFormatPr defaultRowHeight="15"/>
  <cols>
    <col min="1" max="1" width="27" bestFit="1" customWidth="1"/>
    <col min="2" max="10" width="9.28515625" bestFit="1" customWidth="1"/>
  </cols>
  <sheetData>
    <row r="1" spans="1:13">
      <c r="A1" s="10" t="s">
        <v>198</v>
      </c>
      <c r="B1" s="3"/>
      <c r="C1" s="3"/>
      <c r="D1" s="3"/>
      <c r="E1" s="3"/>
      <c r="F1" s="3"/>
      <c r="G1" s="3"/>
      <c r="H1" s="3"/>
      <c r="I1" s="3"/>
      <c r="J1" s="3"/>
      <c r="K1" s="3"/>
      <c r="M1" s="9"/>
    </row>
    <row r="2" spans="1:13">
      <c r="A2" s="11" t="s">
        <v>44</v>
      </c>
    </row>
    <row r="22" spans="1:10">
      <c r="A22" s="4" t="s">
        <v>29</v>
      </c>
    </row>
    <row r="23" spans="1:10">
      <c r="B23" s="39">
        <v>2015</v>
      </c>
      <c r="C23" s="39">
        <v>2016</v>
      </c>
      <c r="D23" s="39">
        <v>2017</v>
      </c>
      <c r="E23" s="39">
        <v>2018</v>
      </c>
      <c r="F23" s="39">
        <v>2019</v>
      </c>
      <c r="G23" s="39">
        <v>2020</v>
      </c>
      <c r="H23" s="39">
        <v>2021</v>
      </c>
      <c r="I23" s="39">
        <v>2022</v>
      </c>
      <c r="J23" s="39">
        <v>2023</v>
      </c>
    </row>
    <row r="24" spans="1:10">
      <c r="A24" s="30" t="s">
        <v>48</v>
      </c>
      <c r="B24" s="45">
        <v>13.859542080000001</v>
      </c>
      <c r="C24" s="46">
        <v>16.343432839999998</v>
      </c>
      <c r="D24" s="45">
        <v>16.72275758</v>
      </c>
      <c r="E24" s="46">
        <v>17.025230860000001</v>
      </c>
      <c r="F24" s="45">
        <v>15.660673559999999</v>
      </c>
      <c r="G24" s="46">
        <v>15.1057942</v>
      </c>
      <c r="H24" s="45">
        <v>17.34455247</v>
      </c>
      <c r="I24" s="46">
        <v>16.39152863</v>
      </c>
      <c r="J24" s="45">
        <v>15.40148232</v>
      </c>
    </row>
    <row r="25" spans="1:10">
      <c r="A25" s="30" t="s">
        <v>49</v>
      </c>
      <c r="B25" s="45">
        <v>4.8947404E-2</v>
      </c>
      <c r="C25" s="46">
        <v>0.11918775500000001</v>
      </c>
      <c r="D25" s="45">
        <v>0.129149967</v>
      </c>
      <c r="E25" s="46">
        <v>0.13148579199999999</v>
      </c>
      <c r="F25" s="45">
        <v>0.13006305400000001</v>
      </c>
      <c r="G25" s="46">
        <v>0.13116308900000001</v>
      </c>
      <c r="H25" s="45">
        <v>0.184553627</v>
      </c>
      <c r="I25" s="46">
        <v>0.17876302899999999</v>
      </c>
      <c r="J25" s="45">
        <v>0.16712132900000001</v>
      </c>
    </row>
    <row r="26" spans="1:10">
      <c r="A26" s="30" t="s">
        <v>50</v>
      </c>
      <c r="B26" s="45">
        <v>0.12869631000000001</v>
      </c>
      <c r="C26" s="46">
        <v>0.14037219000000001</v>
      </c>
      <c r="D26" s="45">
        <v>0.12966271500000001</v>
      </c>
      <c r="E26" s="46">
        <v>0.13232265600000001</v>
      </c>
      <c r="F26" s="45">
        <v>0.13771549599999999</v>
      </c>
      <c r="G26" s="46">
        <v>0.128744635</v>
      </c>
      <c r="H26" s="45">
        <v>0.14699531800000001</v>
      </c>
      <c r="I26" s="46">
        <v>0.14699531800000001</v>
      </c>
      <c r="J26" s="45">
        <v>0.14699531800000001</v>
      </c>
    </row>
    <row r="27" spans="1:10">
      <c r="A27" s="99" t="s">
        <v>199</v>
      </c>
    </row>
  </sheetData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tabSelected="1" workbookViewId="0">
      <selection activeCell="L27" sqref="L27"/>
    </sheetView>
  </sheetViews>
  <sheetFormatPr defaultRowHeight="15"/>
  <cols>
    <col min="1" max="1" width="18.85546875" customWidth="1"/>
    <col min="2" max="3" width="9.5703125" customWidth="1"/>
  </cols>
  <sheetData>
    <row r="1" spans="1:10">
      <c r="A1" s="10" t="s">
        <v>200</v>
      </c>
      <c r="B1" s="3"/>
      <c r="C1" s="3"/>
      <c r="D1" s="3"/>
      <c r="E1" s="3"/>
      <c r="F1" s="3"/>
      <c r="G1" s="3"/>
      <c r="H1" s="3"/>
      <c r="J1" s="9" t="s">
        <v>27</v>
      </c>
    </row>
    <row r="2" spans="1:10">
      <c r="A2" s="11" t="s">
        <v>126</v>
      </c>
    </row>
    <row r="21" spans="1:3" ht="15.75" customHeight="1">
      <c r="A21" s="4" t="s">
        <v>29</v>
      </c>
      <c r="B21" s="47"/>
    </row>
    <row r="22" spans="1:3" ht="15" customHeight="1">
      <c r="A22" s="108"/>
      <c r="B22" s="106" t="s">
        <v>201</v>
      </c>
      <c r="C22" s="48" t="s">
        <v>202</v>
      </c>
    </row>
    <row r="23" spans="1:3" ht="15" customHeight="1">
      <c r="A23" s="108" t="s">
        <v>203</v>
      </c>
      <c r="B23" s="107">
        <v>174</v>
      </c>
      <c r="C23" s="75">
        <v>279.10000000000002</v>
      </c>
    </row>
    <row r="24" spans="1:3">
      <c r="A24" s="108" t="s">
        <v>204</v>
      </c>
      <c r="B24" s="75">
        <v>7.8</v>
      </c>
      <c r="C24" s="49">
        <v>0</v>
      </c>
    </row>
    <row r="25" spans="1:3">
      <c r="A25" s="99" t="s">
        <v>205</v>
      </c>
    </row>
  </sheetData>
  <hyperlinks>
    <hyperlink ref="J1" location="Índice!A1" display="&gt; Summary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workbookViewId="0">
      <selection activeCell="M24" sqref="M24"/>
    </sheetView>
  </sheetViews>
  <sheetFormatPr defaultRowHeight="15"/>
  <cols>
    <col min="1" max="1" width="18.42578125" customWidth="1"/>
  </cols>
  <sheetData>
    <row r="1" spans="1:11">
      <c r="A1" s="10" t="s">
        <v>206</v>
      </c>
      <c r="B1" s="3"/>
      <c r="C1" s="3"/>
      <c r="D1" s="3"/>
      <c r="E1" s="3"/>
      <c r="F1" s="3"/>
      <c r="G1" s="3"/>
      <c r="H1" s="3"/>
      <c r="I1" s="3"/>
      <c r="K1" s="9" t="s">
        <v>27</v>
      </c>
    </row>
    <row r="2" spans="1:11">
      <c r="A2" s="11" t="s">
        <v>126</v>
      </c>
    </row>
    <row r="19" spans="1:4">
      <c r="A19" s="50" t="s">
        <v>29</v>
      </c>
      <c r="B19" s="51"/>
      <c r="C19" s="52"/>
      <c r="D19" s="52"/>
    </row>
    <row r="20" spans="1:4" ht="15" customHeight="1">
      <c r="B20" s="48" t="s">
        <v>201</v>
      </c>
      <c r="C20" s="48" t="s">
        <v>202</v>
      </c>
      <c r="D20" s="48" t="s">
        <v>207</v>
      </c>
    </row>
    <row r="21" spans="1:4">
      <c r="A21" s="108" t="s">
        <v>208</v>
      </c>
      <c r="B21" s="2">
        <v>546.9</v>
      </c>
      <c r="C21" s="2">
        <v>30</v>
      </c>
      <c r="D21" s="2">
        <v>681.3</v>
      </c>
    </row>
    <row r="22" spans="1:4">
      <c r="A22" s="108" t="s">
        <v>209</v>
      </c>
      <c r="B22" s="2">
        <v>148.1</v>
      </c>
      <c r="C22" s="49">
        <v>0</v>
      </c>
      <c r="D22" s="2">
        <v>0</v>
      </c>
    </row>
    <row r="23" spans="1:4">
      <c r="A23" s="99" t="s">
        <v>205</v>
      </c>
    </row>
  </sheetData>
  <hyperlinks>
    <hyperlink ref="K1" location="Índice!A1" display="&gt; Summary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showGridLines="0" workbookViewId="0">
      <selection activeCell="B21" sqref="B21:J21"/>
    </sheetView>
  </sheetViews>
  <sheetFormatPr defaultRowHeight="15"/>
  <cols>
    <col min="1" max="1" width="27.7109375" customWidth="1"/>
    <col min="2" max="10" width="9.42578125" customWidth="1"/>
  </cols>
  <sheetData>
    <row r="1" spans="1:14">
      <c r="A1" s="10" t="s">
        <v>210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N1" s="9" t="s">
        <v>27</v>
      </c>
    </row>
    <row r="2" spans="1:14">
      <c r="A2" s="11" t="s">
        <v>44</v>
      </c>
    </row>
    <row r="19" spans="1:10">
      <c r="A19" s="4" t="s">
        <v>29</v>
      </c>
    </row>
    <row r="20" spans="1:10">
      <c r="B20" s="53">
        <v>2015</v>
      </c>
      <c r="C20" s="53">
        <v>2016</v>
      </c>
      <c r="D20" s="53">
        <v>2017</v>
      </c>
      <c r="E20" s="53">
        <v>2018</v>
      </c>
      <c r="F20" s="53">
        <v>2019</v>
      </c>
      <c r="G20" s="53">
        <v>2020</v>
      </c>
      <c r="H20" s="53">
        <v>2021</v>
      </c>
      <c r="I20" s="53">
        <v>2022</v>
      </c>
      <c r="J20" s="53">
        <v>2023</v>
      </c>
    </row>
    <row r="21" spans="1:10">
      <c r="A21" s="54" t="s">
        <v>211</v>
      </c>
      <c r="B21" s="114">
        <v>5.7682937432291999</v>
      </c>
      <c r="C21" s="114">
        <v>5.4334309633247999</v>
      </c>
      <c r="D21" s="114">
        <v>5.3975674160477505</v>
      </c>
      <c r="E21" s="114">
        <v>5.6910897960671702</v>
      </c>
      <c r="F21" s="114">
        <v>6.4216772897058094</v>
      </c>
      <c r="G21" s="114">
        <v>6.5066823907455298</v>
      </c>
      <c r="H21" s="114">
        <v>6.822191308272247</v>
      </c>
      <c r="I21" s="114">
        <v>5.5518602406282609</v>
      </c>
      <c r="J21" s="114">
        <v>7.4314279185340189</v>
      </c>
    </row>
    <row r="22" spans="1:10">
      <c r="A22" s="98" t="s">
        <v>199</v>
      </c>
    </row>
  </sheetData>
  <hyperlinks>
    <hyperlink ref="N1" location="Índice!A1" display="&gt; Summary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workbookViewId="0">
      <selection activeCell="I13" sqref="I13"/>
    </sheetView>
  </sheetViews>
  <sheetFormatPr defaultRowHeight="15"/>
  <cols>
    <col min="1" max="1" width="25.85546875" customWidth="1"/>
  </cols>
  <sheetData>
    <row r="1" spans="1:14">
      <c r="A1" s="10" t="s">
        <v>212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N1" s="9" t="s">
        <v>27</v>
      </c>
    </row>
    <row r="2" spans="1:14">
      <c r="A2" s="11" t="s">
        <v>126</v>
      </c>
    </row>
    <row r="21" spans="1:4">
      <c r="A21" s="55" t="s">
        <v>29</v>
      </c>
    </row>
    <row r="22" spans="1:4">
      <c r="B22" s="58" t="s">
        <v>201</v>
      </c>
      <c r="C22" s="58" t="s">
        <v>202</v>
      </c>
      <c r="D22" s="58" t="s">
        <v>213</v>
      </c>
    </row>
    <row r="23" spans="1:4">
      <c r="A23" s="2" t="s">
        <v>214</v>
      </c>
      <c r="B23" s="75">
        <v>14.4</v>
      </c>
      <c r="C23" s="75">
        <v>3.7</v>
      </c>
      <c r="D23" s="75">
        <v>18.100000000000001</v>
      </c>
    </row>
    <row r="24" spans="1:4">
      <c r="A24" s="2" t="s">
        <v>215</v>
      </c>
      <c r="B24" s="56">
        <v>0.79600000000000004</v>
      </c>
      <c r="C24" s="56">
        <v>0.20399999999999999</v>
      </c>
      <c r="D24" s="57">
        <v>1</v>
      </c>
    </row>
  </sheetData>
  <hyperlinks>
    <hyperlink ref="N1" location="Índice!A1" display="&gt; Summary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showGridLines="0" workbookViewId="0"/>
  </sheetViews>
  <sheetFormatPr defaultRowHeight="15"/>
  <cols>
    <col min="1" max="1" width="32.140625" customWidth="1"/>
  </cols>
  <sheetData>
    <row r="1" spans="1:12">
      <c r="A1" s="10" t="s">
        <v>26</v>
      </c>
      <c r="B1" s="3"/>
      <c r="C1" s="3"/>
      <c r="D1" s="3"/>
      <c r="E1" s="3"/>
      <c r="F1" s="3"/>
      <c r="G1" s="3"/>
      <c r="H1" s="3"/>
      <c r="I1" s="3"/>
      <c r="J1" s="3"/>
      <c r="L1" s="9" t="s">
        <v>27</v>
      </c>
    </row>
    <row r="2" spans="1:12">
      <c r="A2" s="11" t="s">
        <v>28</v>
      </c>
    </row>
    <row r="24" spans="1:11">
      <c r="A24" s="133" t="s">
        <v>29</v>
      </c>
      <c r="B24" s="134"/>
    </row>
    <row r="25" spans="1:11">
      <c r="B25" s="23">
        <v>2015</v>
      </c>
      <c r="C25" s="23">
        <v>2016</v>
      </c>
      <c r="D25" s="23">
        <v>2017</v>
      </c>
      <c r="E25" s="23">
        <v>2018</v>
      </c>
      <c r="F25" s="23">
        <v>2019</v>
      </c>
      <c r="G25" s="23">
        <v>2020</v>
      </c>
      <c r="H25" s="23">
        <v>2021</v>
      </c>
      <c r="I25" s="23">
        <v>2022</v>
      </c>
      <c r="J25" s="23">
        <v>2023</v>
      </c>
      <c r="K25" s="23">
        <v>2024</v>
      </c>
    </row>
    <row r="26" spans="1:11">
      <c r="A26" s="2" t="s">
        <v>30</v>
      </c>
      <c r="B26" s="24">
        <v>60.92</v>
      </c>
      <c r="C26" s="24">
        <v>61.58</v>
      </c>
      <c r="D26" s="25">
        <v>57.13</v>
      </c>
      <c r="E26" s="24">
        <v>56.4</v>
      </c>
      <c r="F26" s="24">
        <v>56.95</v>
      </c>
      <c r="G26" s="25">
        <v>58.26</v>
      </c>
      <c r="H26" s="24">
        <v>60.42</v>
      </c>
      <c r="I26" s="24">
        <v>59.83</v>
      </c>
      <c r="J26" s="25">
        <v>59.73</v>
      </c>
      <c r="K26" s="24">
        <v>59.16</v>
      </c>
    </row>
    <row r="27" spans="1:11">
      <c r="A27" s="2" t="s">
        <v>31</v>
      </c>
      <c r="B27" s="24">
        <v>37.93</v>
      </c>
      <c r="C27" s="24">
        <v>38.020000000000003</v>
      </c>
      <c r="D27" s="25">
        <v>37.92</v>
      </c>
      <c r="E27" s="24">
        <v>35.17</v>
      </c>
      <c r="F27" s="24">
        <v>35.04</v>
      </c>
      <c r="G27" s="25">
        <v>33.799999999999997</v>
      </c>
      <c r="H27" s="24">
        <v>35.96</v>
      </c>
      <c r="I27" s="24">
        <v>37.07</v>
      </c>
      <c r="J27" s="25">
        <v>37.96</v>
      </c>
      <c r="K27" s="24">
        <v>38.76</v>
      </c>
    </row>
    <row r="28" spans="1:11">
      <c r="A28" s="2" t="s">
        <v>32</v>
      </c>
      <c r="B28" s="24">
        <v>47.33</v>
      </c>
      <c r="C28" s="24">
        <v>41.28</v>
      </c>
      <c r="D28" s="25">
        <v>40.51</v>
      </c>
      <c r="E28" s="24">
        <v>38.700000000000003</v>
      </c>
      <c r="F28" s="24">
        <v>39.07</v>
      </c>
      <c r="G28" s="25">
        <v>42.36</v>
      </c>
      <c r="H28" s="24">
        <v>40.85</v>
      </c>
      <c r="I28" s="24">
        <v>47.19</v>
      </c>
      <c r="J28" s="25">
        <v>44.62</v>
      </c>
      <c r="K28" s="24">
        <v>55.21</v>
      </c>
    </row>
    <row r="29" spans="1:11">
      <c r="A29" s="2" t="s">
        <v>33</v>
      </c>
      <c r="B29" s="24">
        <v>23.27</v>
      </c>
      <c r="C29" s="24">
        <v>25.51</v>
      </c>
      <c r="D29" s="25">
        <v>25.85</v>
      </c>
      <c r="E29" s="24">
        <v>26.45</v>
      </c>
      <c r="F29" s="24">
        <v>25.73</v>
      </c>
      <c r="G29" s="25">
        <v>25.22</v>
      </c>
      <c r="H29" s="24">
        <v>28.01</v>
      </c>
      <c r="I29" s="24">
        <v>25.78</v>
      </c>
      <c r="J29" s="25">
        <v>26.66</v>
      </c>
      <c r="K29" s="24">
        <v>26.89</v>
      </c>
    </row>
    <row r="30" spans="1:11">
      <c r="A30" s="2" t="s">
        <v>34</v>
      </c>
      <c r="B30" s="24">
        <v>9.0399999999999991</v>
      </c>
      <c r="C30" s="24">
        <v>9.2200000000000006</v>
      </c>
      <c r="D30" s="25">
        <v>9.36</v>
      </c>
      <c r="E30" s="24">
        <v>9.4700000000000006</v>
      </c>
      <c r="F30" s="24">
        <v>9.7100000000000009</v>
      </c>
      <c r="G30" s="25">
        <v>9.5500000000000007</v>
      </c>
      <c r="H30" s="24">
        <v>9.6300000000000008</v>
      </c>
      <c r="I30" s="24">
        <v>9.58</v>
      </c>
      <c r="J30" s="25">
        <v>9.65</v>
      </c>
      <c r="K30" s="24">
        <v>9.94</v>
      </c>
    </row>
    <row r="31" spans="1:11">
      <c r="A31" s="2" t="s">
        <v>35</v>
      </c>
      <c r="B31" s="24">
        <v>-25.32</v>
      </c>
      <c r="C31" s="24">
        <v>-25.57</v>
      </c>
      <c r="D31" s="25">
        <v>-25.94</v>
      </c>
      <c r="E31" s="24">
        <v>-26.83</v>
      </c>
      <c r="F31" s="24">
        <v>-27.55</v>
      </c>
      <c r="G31" s="25">
        <v>-27.47</v>
      </c>
      <c r="H31" s="24">
        <v>-27.77</v>
      </c>
      <c r="I31" s="24">
        <v>-27.92</v>
      </c>
      <c r="J31" s="25">
        <v>-27.87</v>
      </c>
      <c r="K31" s="24">
        <v>-27.85</v>
      </c>
    </row>
    <row r="32" spans="1:11">
      <c r="A32" s="2" t="s">
        <v>36</v>
      </c>
      <c r="B32" s="82">
        <v>153.16999999999999</v>
      </c>
      <c r="C32" s="82">
        <v>150.03</v>
      </c>
      <c r="D32" s="82">
        <v>144.81</v>
      </c>
      <c r="E32" s="82">
        <v>139.36000000000001</v>
      </c>
      <c r="F32" s="82">
        <v>138.94999999999999</v>
      </c>
      <c r="G32" s="82">
        <v>141.69999999999999</v>
      </c>
      <c r="H32" s="82">
        <v>147.09</v>
      </c>
      <c r="I32" s="82">
        <v>151.53</v>
      </c>
      <c r="J32" s="82">
        <v>150.74</v>
      </c>
      <c r="K32" s="82">
        <v>162.11000000000001</v>
      </c>
    </row>
    <row r="33" spans="1:1">
      <c r="A33" s="99" t="s">
        <v>37</v>
      </c>
    </row>
  </sheetData>
  <mergeCells count="1">
    <mergeCell ref="A24:B24"/>
  </mergeCells>
  <hyperlinks>
    <hyperlink ref="L1" location="Índice!A1" display="&gt; Summary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showGridLines="0" workbookViewId="0">
      <selection activeCell="N25" sqref="N25"/>
    </sheetView>
  </sheetViews>
  <sheetFormatPr defaultRowHeight="15"/>
  <cols>
    <col min="1" max="1" width="27" customWidth="1"/>
    <col min="2" max="10" width="10" customWidth="1"/>
  </cols>
  <sheetData>
    <row r="1" spans="1:14">
      <c r="A1" s="10" t="s">
        <v>216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N1" s="9" t="s">
        <v>27</v>
      </c>
    </row>
    <row r="2" spans="1:14">
      <c r="A2" s="11" t="s">
        <v>44</v>
      </c>
    </row>
    <row r="20" spans="1:10">
      <c r="A20" s="4" t="s">
        <v>29</v>
      </c>
    </row>
    <row r="21" spans="1:10">
      <c r="B21" s="53">
        <v>2015</v>
      </c>
      <c r="C21" s="53">
        <v>2016</v>
      </c>
      <c r="D21" s="53">
        <v>2017</v>
      </c>
      <c r="E21" s="53">
        <v>2018</v>
      </c>
      <c r="F21" s="53">
        <v>2019</v>
      </c>
      <c r="G21" s="53">
        <v>2020</v>
      </c>
      <c r="H21" s="53">
        <v>2021</v>
      </c>
      <c r="I21" s="53">
        <v>2022</v>
      </c>
      <c r="J21" s="53">
        <v>2023</v>
      </c>
    </row>
    <row r="22" spans="1:10">
      <c r="A22" s="54" t="s">
        <v>45</v>
      </c>
      <c r="B22" s="122">
        <v>3.4923514335551999E-3</v>
      </c>
      <c r="C22" s="122">
        <v>3.4923514335551999E-3</v>
      </c>
      <c r="D22" s="122">
        <v>2.8719028217706402E-3</v>
      </c>
      <c r="E22" s="122">
        <v>2.8719028217706402E-3</v>
      </c>
      <c r="F22" s="122">
        <v>2.8719028217706402E-3</v>
      </c>
      <c r="G22" s="122">
        <v>2.8719028217706402E-3</v>
      </c>
      <c r="H22" s="122">
        <v>2.8719028217706402E-3</v>
      </c>
      <c r="I22" s="122">
        <v>2.8719028217706402E-3</v>
      </c>
      <c r="J22" s="122">
        <v>2.8719028217706402E-3</v>
      </c>
    </row>
    <row r="23" spans="1:10">
      <c r="A23" s="98" t="s">
        <v>199</v>
      </c>
    </row>
  </sheetData>
  <hyperlinks>
    <hyperlink ref="N1" location="Índice!A1" display="&gt; Summary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showGridLines="0" workbookViewId="0">
      <selection activeCell="K29" sqref="K29"/>
    </sheetView>
  </sheetViews>
  <sheetFormatPr defaultRowHeight="15"/>
  <cols>
    <col min="1" max="1" width="38.140625" customWidth="1"/>
    <col min="2" max="3" width="23.140625" customWidth="1"/>
    <col min="4" max="7" width="12" customWidth="1"/>
  </cols>
  <sheetData>
    <row r="1" spans="1:9">
      <c r="A1" s="10" t="s">
        <v>217</v>
      </c>
      <c r="B1" s="3"/>
      <c r="C1" s="3"/>
      <c r="D1" s="3"/>
      <c r="E1" s="3"/>
      <c r="F1" s="3"/>
      <c r="G1" s="3"/>
      <c r="I1" s="9" t="s">
        <v>27</v>
      </c>
    </row>
    <row r="2" spans="1:9">
      <c r="A2" s="11" t="s">
        <v>218</v>
      </c>
    </row>
    <row r="21" spans="1:2">
      <c r="A21" s="4" t="s">
        <v>70</v>
      </c>
    </row>
    <row r="22" spans="1:2">
      <c r="B22" s="6" t="s">
        <v>219</v>
      </c>
    </row>
    <row r="23" spans="1:2">
      <c r="A23" s="2" t="s">
        <v>220</v>
      </c>
      <c r="B23" s="8">
        <v>154.69999999999999</v>
      </c>
    </row>
    <row r="24" spans="1:2">
      <c r="A24" s="2" t="s">
        <v>221</v>
      </c>
      <c r="B24" s="8">
        <v>126.9</v>
      </c>
    </row>
    <row r="25" spans="1:2">
      <c r="A25" s="2" t="s">
        <v>222</v>
      </c>
      <c r="B25" s="8">
        <v>76.099999999999994</v>
      </c>
    </row>
    <row r="26" spans="1:2">
      <c r="A26" s="2" t="s">
        <v>223</v>
      </c>
      <c r="B26" s="8">
        <v>67.3</v>
      </c>
    </row>
    <row r="27" spans="1:2">
      <c r="A27" s="2" t="s">
        <v>224</v>
      </c>
      <c r="B27" s="8">
        <v>55.8</v>
      </c>
    </row>
    <row r="28" spans="1:2">
      <c r="A28" s="2" t="s">
        <v>225</v>
      </c>
      <c r="B28" s="8">
        <v>9.6999999999999993</v>
      </c>
    </row>
    <row r="29" spans="1:2">
      <c r="A29" s="2" t="s">
        <v>226</v>
      </c>
      <c r="B29" s="8">
        <v>0.1</v>
      </c>
    </row>
    <row r="30" spans="1:2">
      <c r="A30" s="98" t="s">
        <v>227</v>
      </c>
    </row>
  </sheetData>
  <hyperlinks>
    <hyperlink ref="I1" location="Índice!A1" display="&gt; Summary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workbookViewId="0">
      <selection activeCell="L22" sqref="L22"/>
    </sheetView>
  </sheetViews>
  <sheetFormatPr defaultRowHeight="15"/>
  <cols>
    <col min="1" max="1" width="9.85546875" customWidth="1"/>
    <col min="2" max="2" width="13.85546875" customWidth="1"/>
    <col min="3" max="3" width="13.140625" customWidth="1"/>
    <col min="4" max="4" width="15" customWidth="1"/>
    <col min="5" max="5" width="13.5703125" customWidth="1"/>
    <col min="6" max="6" width="9.7109375" customWidth="1"/>
  </cols>
  <sheetData>
    <row r="1" spans="1:11">
      <c r="A1" s="10" t="s">
        <v>228</v>
      </c>
      <c r="B1" s="3"/>
      <c r="C1" s="3"/>
      <c r="D1" s="3"/>
      <c r="E1" s="3"/>
      <c r="F1" s="3"/>
      <c r="G1" s="3"/>
      <c r="H1" s="3"/>
      <c r="I1" s="3"/>
      <c r="K1" s="9" t="s">
        <v>27</v>
      </c>
    </row>
    <row r="2" spans="1:11">
      <c r="A2" s="11" t="s">
        <v>229</v>
      </c>
    </row>
    <row r="19" spans="1:6" ht="14.25" customHeight="1">
      <c r="A19" s="135" t="s">
        <v>70</v>
      </c>
      <c r="B19" s="136"/>
    </row>
    <row r="20" spans="1:6">
      <c r="B20" s="109" t="s">
        <v>230</v>
      </c>
      <c r="C20" s="109" t="s">
        <v>231</v>
      </c>
      <c r="D20" s="109" t="s">
        <v>232</v>
      </c>
      <c r="E20" s="109" t="s">
        <v>233</v>
      </c>
      <c r="F20" s="109" t="s">
        <v>234</v>
      </c>
    </row>
    <row r="21" spans="1:6">
      <c r="A21" s="115">
        <v>2022</v>
      </c>
      <c r="B21" s="116">
        <v>4.5629999999999997</v>
      </c>
      <c r="C21" s="116">
        <v>0.90400000000000003</v>
      </c>
      <c r="D21" s="116">
        <v>5.9950000000000001</v>
      </c>
      <c r="E21" s="116">
        <v>14.962</v>
      </c>
      <c r="F21" s="19">
        <f>SUM(B21:E21)</f>
        <v>26.423999999999999</v>
      </c>
    </row>
    <row r="22" spans="1:6">
      <c r="A22" s="115">
        <v>2023</v>
      </c>
      <c r="B22" s="116">
        <v>50.847999999999999</v>
      </c>
      <c r="C22" s="116">
        <v>37.122</v>
      </c>
      <c r="D22" s="116">
        <v>24.247</v>
      </c>
      <c r="E22" s="116">
        <v>19.710999999999999</v>
      </c>
      <c r="F22" s="19">
        <f t="shared" ref="F22:F24" si="0">SUM(B22:E22)</f>
        <v>131.928</v>
      </c>
    </row>
    <row r="23" spans="1:6">
      <c r="A23" s="115">
        <v>2024</v>
      </c>
      <c r="B23" s="116">
        <v>138.08199999999999</v>
      </c>
      <c r="C23" s="116">
        <v>15.372</v>
      </c>
      <c r="D23" s="116">
        <v>2.5049999999999999</v>
      </c>
      <c r="E23" s="116">
        <v>3.0609999999999999</v>
      </c>
      <c r="F23" s="19">
        <f t="shared" si="0"/>
        <v>159.02000000000001</v>
      </c>
    </row>
    <row r="24" spans="1:6">
      <c r="A24" s="115">
        <v>2025</v>
      </c>
      <c r="B24" s="116">
        <v>165.80799999999999</v>
      </c>
      <c r="C24" s="116">
        <v>4.3659999999999997</v>
      </c>
      <c r="D24" s="117">
        <f>178.455-C24-B24</f>
        <v>8.2810000000000059</v>
      </c>
      <c r="E24" s="117">
        <f>181.846-D24-C24-B24</f>
        <v>3.3910000000000196</v>
      </c>
      <c r="F24" s="19">
        <f t="shared" si="0"/>
        <v>181.846</v>
      </c>
    </row>
    <row r="25" spans="1:6">
      <c r="A25" s="98" t="s">
        <v>124</v>
      </c>
    </row>
  </sheetData>
  <mergeCells count="1">
    <mergeCell ref="A19:B19"/>
  </mergeCells>
  <hyperlinks>
    <hyperlink ref="K1" location="Índice!A1" display="&gt; Summary"/>
  </hyperlinks>
  <pageMargins left="0.7" right="0.7" top="0.75" bottom="0.75" header="0.3" footer="0.3"/>
  <ignoredErrors>
    <ignoredError sqref="F21:F23" formulaRange="1"/>
  </ignoredError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2"/>
  <dimension ref="A1:I22"/>
  <sheetViews>
    <sheetView showGridLines="0" workbookViewId="0">
      <selection activeCell="L12" sqref="L12"/>
    </sheetView>
  </sheetViews>
  <sheetFormatPr defaultRowHeight="15"/>
  <cols>
    <col min="1" max="1" width="20.28515625" customWidth="1"/>
    <col min="2" max="8" width="10.5703125" bestFit="1" customWidth="1"/>
  </cols>
  <sheetData>
    <row r="1" spans="1:9">
      <c r="A1" s="10" t="s">
        <v>235</v>
      </c>
      <c r="B1" s="3"/>
      <c r="C1" s="3"/>
      <c r="D1" s="3"/>
      <c r="E1" s="3"/>
      <c r="F1" s="3"/>
      <c r="G1" s="3"/>
      <c r="I1" s="9" t="s">
        <v>27</v>
      </c>
    </row>
    <row r="2" spans="1:9">
      <c r="A2" s="11" t="s">
        <v>236</v>
      </c>
    </row>
    <row r="19" spans="1:8">
      <c r="A19" s="4" t="s">
        <v>70</v>
      </c>
    </row>
    <row r="20" spans="1:8">
      <c r="A20" s="110" t="s">
        <v>56</v>
      </c>
      <c r="B20" s="23">
        <v>2019</v>
      </c>
      <c r="C20" s="23">
        <v>2020</v>
      </c>
      <c r="D20" s="23">
        <v>2021</v>
      </c>
      <c r="E20" s="23">
        <v>2022</v>
      </c>
      <c r="F20" s="23">
        <v>2023</v>
      </c>
      <c r="G20" s="23">
        <v>2024</v>
      </c>
      <c r="H20" s="23" t="s">
        <v>213</v>
      </c>
    </row>
    <row r="21" spans="1:8">
      <c r="A21" s="2" t="s">
        <v>237</v>
      </c>
      <c r="B21" s="111">
        <v>5.2</v>
      </c>
      <c r="C21" s="111">
        <v>13.8</v>
      </c>
      <c r="D21" s="111">
        <v>18.7</v>
      </c>
      <c r="E21" s="111">
        <v>21.4</v>
      </c>
      <c r="F21" s="111">
        <v>47.2</v>
      </c>
      <c r="G21" s="111">
        <v>35.9</v>
      </c>
      <c r="H21" s="111">
        <f>SUM(B21:G21)</f>
        <v>142.20000000000002</v>
      </c>
    </row>
    <row r="22" spans="1:8">
      <c r="A22" s="98" t="s">
        <v>227</v>
      </c>
    </row>
  </sheetData>
  <hyperlinks>
    <hyperlink ref="I1" location="Índice!A1" display="&gt; Summary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L28"/>
  <sheetViews>
    <sheetView showGridLines="0" zoomScaleNormal="100" workbookViewId="0">
      <selection activeCell="L7" sqref="L7"/>
    </sheetView>
  </sheetViews>
  <sheetFormatPr defaultRowHeight="15"/>
  <cols>
    <col min="1" max="1" width="13.85546875" customWidth="1"/>
    <col min="2" max="2" width="12.140625" customWidth="1"/>
    <col min="3" max="3" width="14.7109375" customWidth="1"/>
    <col min="4" max="4" width="10.140625" bestFit="1" customWidth="1"/>
    <col min="5" max="6" width="9.28515625" bestFit="1" customWidth="1"/>
    <col min="7" max="7" width="14.28515625" customWidth="1"/>
    <col min="8" max="8" width="9.140625" bestFit="1" customWidth="1"/>
    <col min="9" max="9" width="9.28515625" bestFit="1" customWidth="1"/>
    <col min="10" max="10" width="11.42578125" customWidth="1"/>
    <col min="11" max="11" width="10.140625" bestFit="1" customWidth="1"/>
    <col min="12" max="12" width="12.140625" bestFit="1" customWidth="1"/>
  </cols>
  <sheetData>
    <row r="1" spans="1:12">
      <c r="A1" s="10" t="s">
        <v>238</v>
      </c>
      <c r="B1" s="3"/>
      <c r="C1" s="3"/>
      <c r="D1" s="3"/>
      <c r="E1" s="3"/>
      <c r="F1" s="3"/>
      <c r="G1" s="3"/>
      <c r="H1" s="3"/>
      <c r="I1" s="3"/>
      <c r="J1" s="3"/>
      <c r="L1" s="9" t="s">
        <v>27</v>
      </c>
    </row>
    <row r="2" spans="1:12">
      <c r="A2" s="11" t="s">
        <v>126</v>
      </c>
    </row>
    <row r="19" spans="1:11">
      <c r="A19" s="4" t="s">
        <v>29</v>
      </c>
      <c r="B19" s="4"/>
    </row>
    <row r="20" spans="1:11">
      <c r="B20" s="6" t="s">
        <v>239</v>
      </c>
      <c r="C20" s="6" t="s">
        <v>240</v>
      </c>
    </row>
    <row r="21" spans="1:11">
      <c r="A21" s="5" t="s">
        <v>190</v>
      </c>
      <c r="B21" s="7">
        <f>K26</f>
        <v>0.98073436947113413</v>
      </c>
      <c r="C21" s="7">
        <f>1-B21</f>
        <v>1.9265630528865874E-2</v>
      </c>
    </row>
    <row r="22" spans="1:11">
      <c r="A22" s="5" t="s">
        <v>241</v>
      </c>
      <c r="B22" s="7">
        <f>K27</f>
        <v>0.87993238701777499</v>
      </c>
      <c r="C22" s="7">
        <f>1-B22</f>
        <v>0.12006761298222501</v>
      </c>
    </row>
    <row r="24" spans="1:11" ht="17.25" customHeight="1">
      <c r="A24" s="59" t="s">
        <v>70</v>
      </c>
    </row>
    <row r="25" spans="1:11" ht="32.25" customHeight="1">
      <c r="B25" s="76" t="s">
        <v>101</v>
      </c>
      <c r="C25" s="76" t="s">
        <v>242</v>
      </c>
      <c r="D25" s="76" t="s">
        <v>104</v>
      </c>
      <c r="E25" s="76" t="s">
        <v>243</v>
      </c>
      <c r="F25" s="76" t="s">
        <v>244</v>
      </c>
      <c r="G25" s="76" t="s">
        <v>245</v>
      </c>
      <c r="H25" s="76" t="s">
        <v>246</v>
      </c>
      <c r="I25" s="76" t="s">
        <v>247</v>
      </c>
      <c r="J25" s="76" t="s">
        <v>248</v>
      </c>
      <c r="K25" s="76" t="s">
        <v>249</v>
      </c>
    </row>
    <row r="26" spans="1:11">
      <c r="A26" s="75" t="s">
        <v>80</v>
      </c>
      <c r="B26" s="77">
        <v>48350</v>
      </c>
      <c r="C26" s="78">
        <v>0.3</v>
      </c>
      <c r="D26" s="77">
        <v>16433.2</v>
      </c>
      <c r="E26" s="77">
        <v>7278.9</v>
      </c>
      <c r="F26" s="78">
        <v>400.6</v>
      </c>
      <c r="G26" s="77">
        <v>1015</v>
      </c>
      <c r="H26" s="78">
        <v>0</v>
      </c>
      <c r="I26" s="78">
        <v>0</v>
      </c>
      <c r="J26" s="77">
        <v>73478</v>
      </c>
      <c r="K26" s="60">
        <f>(B26+C26+D26+E26)/J26</f>
        <v>0.98073436947113413</v>
      </c>
    </row>
    <row r="27" spans="1:11">
      <c r="A27" s="75" t="s">
        <v>81</v>
      </c>
      <c r="B27" s="77">
        <v>421799</v>
      </c>
      <c r="C27" s="77">
        <v>107654</v>
      </c>
      <c r="D27" s="77">
        <v>70665</v>
      </c>
      <c r="E27" s="77">
        <v>61006</v>
      </c>
      <c r="F27" s="77">
        <v>47792</v>
      </c>
      <c r="G27" s="77">
        <v>16405</v>
      </c>
      <c r="H27" s="77">
        <v>10247</v>
      </c>
      <c r="I27" s="77">
        <v>15767</v>
      </c>
      <c r="J27" s="77">
        <v>751335</v>
      </c>
      <c r="K27" s="60">
        <f>(B27+C27+D27+E27)/J27</f>
        <v>0.87993238701777499</v>
      </c>
    </row>
    <row r="28" spans="1:11">
      <c r="A28" s="98" t="s">
        <v>124</v>
      </c>
    </row>
  </sheetData>
  <phoneticPr fontId="8" type="noConversion"/>
  <hyperlinks>
    <hyperlink ref="L1" location="Índice!A1" display="&gt; Summary"/>
  </hyperlinks>
  <pageMargins left="0.511811024" right="0.511811024" top="0.78740157499999996" bottom="0.78740157499999996" header="0.31496062000000002" footer="0.31496062000000002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workbookViewId="0">
      <selection activeCell="G25" sqref="G25"/>
    </sheetView>
  </sheetViews>
  <sheetFormatPr defaultRowHeight="15"/>
  <cols>
    <col min="2" max="2" width="12.5703125" customWidth="1"/>
    <col min="3" max="3" width="24.42578125" customWidth="1"/>
    <col min="4" max="4" width="12.85546875" customWidth="1"/>
    <col min="5" max="5" width="10.42578125" customWidth="1"/>
    <col min="6" max="6" width="12.28515625" customWidth="1"/>
    <col min="7" max="7" width="20.140625" customWidth="1"/>
    <col min="8" max="8" width="18.28515625" customWidth="1"/>
    <col min="9" max="9" width="16.85546875" customWidth="1"/>
  </cols>
  <sheetData>
    <row r="1" spans="1:12">
      <c r="A1" s="10" t="s">
        <v>250</v>
      </c>
      <c r="B1" s="3"/>
      <c r="C1" s="3"/>
      <c r="D1" s="3"/>
      <c r="E1" s="3"/>
      <c r="F1" s="3"/>
      <c r="G1" s="3"/>
      <c r="H1" s="3"/>
      <c r="I1" s="3"/>
      <c r="J1" s="3"/>
      <c r="L1" s="9" t="s">
        <v>27</v>
      </c>
    </row>
    <row r="2" spans="1:12">
      <c r="A2" s="11" t="s">
        <v>126</v>
      </c>
    </row>
    <row r="3" spans="1:12" ht="49.5" customHeight="1" thickBot="1">
      <c r="A3" s="79" t="s">
        <v>56</v>
      </c>
      <c r="B3" s="79" t="s">
        <v>127</v>
      </c>
      <c r="C3" s="79" t="s">
        <v>128</v>
      </c>
      <c r="D3" s="79" t="s">
        <v>129</v>
      </c>
      <c r="E3" s="79" t="s">
        <v>130</v>
      </c>
      <c r="F3" s="79" t="s">
        <v>131</v>
      </c>
      <c r="G3" s="79" t="s">
        <v>132</v>
      </c>
      <c r="H3" s="79" t="s">
        <v>133</v>
      </c>
      <c r="I3" s="79" t="s">
        <v>134</v>
      </c>
    </row>
    <row r="4" spans="1:12" ht="15.75" thickTop="1">
      <c r="A4" s="61">
        <v>2015</v>
      </c>
      <c r="B4" s="62">
        <v>6670476.0899999999</v>
      </c>
      <c r="C4" s="62">
        <v>2378918</v>
      </c>
      <c r="D4" s="62">
        <v>8439422</v>
      </c>
      <c r="E4" s="62">
        <v>2562485</v>
      </c>
      <c r="F4" s="62">
        <v>2033281</v>
      </c>
      <c r="G4" s="62">
        <v>570736</v>
      </c>
      <c r="H4" s="62">
        <v>315513</v>
      </c>
      <c r="I4" s="62">
        <v>5112532</v>
      </c>
    </row>
    <row r="5" spans="1:12">
      <c r="A5" s="61">
        <v>2016</v>
      </c>
      <c r="B5" s="62">
        <v>5859519.1699999999</v>
      </c>
      <c r="C5" s="62">
        <v>2173676</v>
      </c>
      <c r="D5" s="62">
        <v>10670140</v>
      </c>
      <c r="E5" s="62">
        <v>2737005</v>
      </c>
      <c r="F5" s="62">
        <v>2012956</v>
      </c>
      <c r="G5" s="62">
        <v>542633</v>
      </c>
      <c r="H5" s="62">
        <v>302434</v>
      </c>
      <c r="I5" s="62">
        <v>4910934</v>
      </c>
    </row>
    <row r="6" spans="1:12">
      <c r="A6" s="61">
        <v>2017</v>
      </c>
      <c r="B6" s="62">
        <v>5818966.8200000003</v>
      </c>
      <c r="C6" s="62">
        <v>2073901</v>
      </c>
      <c r="D6" s="62">
        <v>10801233</v>
      </c>
      <c r="E6" s="62">
        <v>2458055</v>
      </c>
      <c r="F6" s="62">
        <v>2045185</v>
      </c>
      <c r="G6" s="62">
        <v>571240</v>
      </c>
      <c r="H6" s="62">
        <v>294741</v>
      </c>
      <c r="I6" s="62">
        <v>5006107</v>
      </c>
    </row>
    <row r="7" spans="1:12">
      <c r="A7" s="61">
        <v>2018</v>
      </c>
      <c r="B7" s="62">
        <v>6126430.2300000004</v>
      </c>
      <c r="C7" s="62">
        <v>2121369.5499999998</v>
      </c>
      <c r="D7" s="62">
        <v>11941716.32</v>
      </c>
      <c r="E7" s="62">
        <v>2512961.42</v>
      </c>
      <c r="F7" s="62">
        <v>2137586.16</v>
      </c>
      <c r="G7" s="62">
        <v>546809.79</v>
      </c>
      <c r="H7" s="62">
        <v>352943.48</v>
      </c>
      <c r="I7" s="62">
        <v>5192909.1100000003</v>
      </c>
    </row>
    <row r="8" spans="1:12">
      <c r="A8" s="61">
        <v>2019</v>
      </c>
      <c r="B8" s="62">
        <v>5159331.09</v>
      </c>
      <c r="C8" s="62">
        <v>2162220.7799999998</v>
      </c>
      <c r="D8" s="62">
        <v>11730028.470000001</v>
      </c>
      <c r="E8" s="62">
        <v>2482027.12</v>
      </c>
      <c r="F8" s="62">
        <v>2161632.62</v>
      </c>
      <c r="G8" s="62">
        <v>543472.18999999994</v>
      </c>
      <c r="H8" s="62">
        <v>264818.81</v>
      </c>
      <c r="I8" s="62">
        <v>5173213.24</v>
      </c>
    </row>
    <row r="9" spans="1:12">
      <c r="A9" s="61">
        <v>2020</v>
      </c>
      <c r="B9" s="62">
        <v>5096752.57</v>
      </c>
      <c r="C9" s="62">
        <v>2191132.23</v>
      </c>
      <c r="D9" s="62">
        <v>11916428.18</v>
      </c>
      <c r="E9" s="62">
        <v>2515848.11</v>
      </c>
      <c r="F9" s="62">
        <v>2265232.65</v>
      </c>
      <c r="G9" s="62">
        <v>561427.01</v>
      </c>
      <c r="H9" s="62">
        <v>331693.62</v>
      </c>
      <c r="I9" s="62">
        <v>5009868.03</v>
      </c>
    </row>
    <row r="10" spans="1:12">
      <c r="A10" s="61">
        <v>2021</v>
      </c>
      <c r="B10" s="62">
        <v>5963926.3899999997</v>
      </c>
      <c r="C10" s="62">
        <v>2388587.2200000002</v>
      </c>
      <c r="D10" s="62">
        <v>12724437.529999999</v>
      </c>
      <c r="E10" s="62">
        <v>2729669.85</v>
      </c>
      <c r="F10" s="62">
        <v>2448268.69</v>
      </c>
      <c r="G10" s="62">
        <v>592599.65</v>
      </c>
      <c r="H10" s="62">
        <v>365335.94</v>
      </c>
      <c r="I10" s="62">
        <v>5682973.9699999997</v>
      </c>
    </row>
    <row r="11" spans="1:12">
      <c r="A11" s="61">
        <v>2022</v>
      </c>
      <c r="B11" s="62">
        <v>6109484.2800000003</v>
      </c>
      <c r="C11" s="62">
        <v>2505722.79</v>
      </c>
      <c r="D11" s="62">
        <v>13402825.41</v>
      </c>
      <c r="E11" s="62">
        <v>2695483.99</v>
      </c>
      <c r="F11" s="62">
        <v>2531855.88</v>
      </c>
      <c r="G11" s="62">
        <v>674384.14</v>
      </c>
      <c r="H11" s="62">
        <v>458291.88</v>
      </c>
      <c r="I11" s="62">
        <v>5033177.8099999996</v>
      </c>
    </row>
    <row r="12" spans="1:12">
      <c r="A12" s="61">
        <v>2023</v>
      </c>
      <c r="B12" s="62">
        <v>6508949.3399999999</v>
      </c>
      <c r="C12" s="62">
        <v>2594819.4700000002</v>
      </c>
      <c r="D12" s="62">
        <v>13707430.109999999</v>
      </c>
      <c r="E12" s="62">
        <v>2536572.4700000002</v>
      </c>
      <c r="F12" s="62">
        <v>2683540.9900000002</v>
      </c>
      <c r="G12" s="62">
        <v>670569.64</v>
      </c>
      <c r="H12" s="62">
        <v>558624.74</v>
      </c>
      <c r="I12" s="62">
        <v>4919749.21</v>
      </c>
    </row>
    <row r="13" spans="1:12" s="62" customFormat="1">
      <c r="A13" s="61">
        <v>2024</v>
      </c>
      <c r="B13" s="62">
        <v>6816952.96</v>
      </c>
      <c r="C13" s="62">
        <v>2589218.9700000002</v>
      </c>
      <c r="D13" s="62">
        <v>14013218.01</v>
      </c>
      <c r="E13" s="62">
        <v>2689863.31</v>
      </c>
      <c r="F13" s="62">
        <v>2812753.11</v>
      </c>
      <c r="G13" s="62">
        <v>697967.99</v>
      </c>
      <c r="H13" s="62">
        <v>575044.47</v>
      </c>
      <c r="I13" s="62">
        <v>5171232.2300000004</v>
      </c>
      <c r="J13" s="61"/>
    </row>
    <row r="14" spans="1:12">
      <c r="A14" s="112" t="s">
        <v>251</v>
      </c>
      <c r="B14" s="62"/>
      <c r="C14" s="62"/>
      <c r="D14" s="62"/>
      <c r="E14" s="62"/>
      <c r="F14" s="62"/>
      <c r="G14" s="62"/>
      <c r="H14" s="62"/>
      <c r="I14" s="62"/>
    </row>
  </sheetData>
  <hyperlinks>
    <hyperlink ref="L1" location="Índice!A1" display="&gt; Summary"/>
  </hyperlink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GridLines="0" workbookViewId="0">
      <selection activeCell="C40" sqref="C40"/>
    </sheetView>
  </sheetViews>
  <sheetFormatPr defaultRowHeight="15"/>
  <cols>
    <col min="1" max="1" width="28.140625" customWidth="1"/>
    <col min="2" max="10" width="14.85546875" customWidth="1"/>
  </cols>
  <sheetData>
    <row r="1" spans="1:12">
      <c r="A1" s="10" t="s">
        <v>38</v>
      </c>
      <c r="B1" s="3"/>
      <c r="C1" s="3"/>
      <c r="D1" s="3"/>
      <c r="E1" s="3"/>
      <c r="F1" s="3"/>
      <c r="G1" s="3"/>
      <c r="H1" s="3"/>
      <c r="I1" s="3"/>
      <c r="J1" s="3"/>
      <c r="L1" s="9" t="s">
        <v>27</v>
      </c>
    </row>
    <row r="2" spans="1:12">
      <c r="A2" s="11" t="s">
        <v>28</v>
      </c>
    </row>
    <row r="22" spans="1:10">
      <c r="A22" s="85" t="s">
        <v>29</v>
      </c>
      <c r="B22" s="86"/>
    </row>
    <row r="23" spans="1:10">
      <c r="B23" s="84">
        <v>2015</v>
      </c>
      <c r="C23" s="6">
        <v>2016</v>
      </c>
      <c r="D23" s="6">
        <v>2017</v>
      </c>
      <c r="E23" s="6">
        <v>2018</v>
      </c>
      <c r="F23" s="6">
        <v>2019</v>
      </c>
      <c r="G23" s="6">
        <v>2020</v>
      </c>
      <c r="H23" s="6">
        <v>2021</v>
      </c>
      <c r="I23" s="6">
        <v>2022</v>
      </c>
      <c r="J23" s="6">
        <v>2023</v>
      </c>
    </row>
    <row r="24" spans="1:10">
      <c r="A24" s="29" t="s">
        <v>39</v>
      </c>
      <c r="B24" s="118">
        <v>3.5000000000000001E-3</v>
      </c>
      <c r="C24" s="118">
        <v>3.5000000000000001E-3</v>
      </c>
      <c r="D24" s="119">
        <v>2.8999999999999998E-3</v>
      </c>
      <c r="E24" s="118">
        <v>2.8999999999999998E-3</v>
      </c>
      <c r="F24" s="118">
        <v>2.8999999999999998E-3</v>
      </c>
      <c r="G24" s="119">
        <v>2.8999999999999998E-3</v>
      </c>
      <c r="H24" s="118">
        <v>2.8999999999999998E-3</v>
      </c>
      <c r="I24" s="118">
        <v>2.8999999999999998E-3</v>
      </c>
      <c r="J24" s="119">
        <v>2.8999999999999998E-3</v>
      </c>
    </row>
    <row r="25" spans="1:10">
      <c r="A25" s="29" t="s">
        <v>40</v>
      </c>
      <c r="B25" s="118">
        <v>14.037100000000001</v>
      </c>
      <c r="C25" s="118">
        <v>16.603000000000002</v>
      </c>
      <c r="D25" s="119">
        <v>16.9818</v>
      </c>
      <c r="E25" s="118">
        <v>17.289200000000001</v>
      </c>
      <c r="F25" s="118">
        <v>15.928699999999999</v>
      </c>
      <c r="G25" s="119">
        <v>15.366099999999999</v>
      </c>
      <c r="H25" s="118">
        <v>17.677700000000002</v>
      </c>
      <c r="I25" s="118">
        <v>16.718900000000001</v>
      </c>
      <c r="J25" s="119">
        <v>15.7171</v>
      </c>
    </row>
    <row r="26" spans="1:10">
      <c r="A26" s="29" t="s">
        <v>41</v>
      </c>
      <c r="B26" s="118">
        <v>9.2330000000000005</v>
      </c>
      <c r="C26" s="118">
        <v>8.8980999999999995</v>
      </c>
      <c r="D26" s="119">
        <v>8.8622999999999994</v>
      </c>
      <c r="E26" s="118">
        <v>9.1555</v>
      </c>
      <c r="F26" s="118">
        <v>9.8026</v>
      </c>
      <c r="G26" s="119">
        <v>9.8458000000000006</v>
      </c>
      <c r="H26" s="118">
        <v>10.3283</v>
      </c>
      <c r="I26" s="118">
        <v>9.0579999999999998</v>
      </c>
      <c r="J26" s="119">
        <v>10.9375</v>
      </c>
    </row>
    <row r="27" spans="1:10">
      <c r="A27" s="99" t="s">
        <v>42</v>
      </c>
    </row>
  </sheetData>
  <hyperlinks>
    <hyperlink ref="L1" location="Índice!A1" display="&gt; Summary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showGridLines="0" workbookViewId="0">
      <selection activeCell="B30" sqref="B30"/>
    </sheetView>
  </sheetViews>
  <sheetFormatPr defaultRowHeight="15"/>
  <cols>
    <col min="1" max="1" width="26.5703125" customWidth="1"/>
    <col min="2" max="10" width="15.85546875" customWidth="1"/>
  </cols>
  <sheetData>
    <row r="1" spans="1:12">
      <c r="A1" s="10" t="s">
        <v>43</v>
      </c>
      <c r="B1" s="3"/>
      <c r="C1" s="3"/>
      <c r="D1" s="3"/>
      <c r="E1" s="3"/>
      <c r="F1" s="3"/>
      <c r="G1" s="3"/>
      <c r="H1" s="3"/>
      <c r="I1" s="3"/>
      <c r="J1" s="3"/>
      <c r="L1" s="9" t="s">
        <v>27</v>
      </c>
    </row>
    <row r="2" spans="1:12">
      <c r="A2" s="11" t="s">
        <v>44</v>
      </c>
    </row>
    <row r="21" spans="1:10">
      <c r="A21" s="85" t="s">
        <v>29</v>
      </c>
      <c r="B21" s="86"/>
    </row>
    <row r="22" spans="1:10">
      <c r="B22" s="84">
        <v>2015</v>
      </c>
      <c r="C22" s="6">
        <v>2016</v>
      </c>
      <c r="D22" s="6">
        <v>2017</v>
      </c>
      <c r="E22" s="6">
        <v>2018</v>
      </c>
      <c r="F22" s="6">
        <v>2019</v>
      </c>
      <c r="G22" s="6">
        <v>2020</v>
      </c>
      <c r="H22" s="6">
        <v>2021</v>
      </c>
      <c r="I22" s="6">
        <v>2022</v>
      </c>
      <c r="J22" s="6">
        <v>2023</v>
      </c>
    </row>
    <row r="23" spans="1:10">
      <c r="A23" s="30" t="s">
        <v>45</v>
      </c>
      <c r="B23" s="120">
        <v>3.5000000000000001E-3</v>
      </c>
      <c r="C23" s="120">
        <v>3.5000000000000001E-3</v>
      </c>
      <c r="D23" s="121">
        <v>2.8999999999999998E-3</v>
      </c>
      <c r="E23" s="120">
        <v>2.8999999999999998E-3</v>
      </c>
      <c r="F23" s="120">
        <v>2.8999999999999998E-3</v>
      </c>
      <c r="G23" s="121">
        <v>2.8999999999999998E-3</v>
      </c>
      <c r="H23" s="120">
        <v>2.8999999999999998E-3</v>
      </c>
      <c r="I23" s="120">
        <v>2.8999999999999998E-3</v>
      </c>
      <c r="J23" s="121">
        <v>2.8999999999999998E-3</v>
      </c>
    </row>
    <row r="24" spans="1:10">
      <c r="A24" s="30" t="s">
        <v>46</v>
      </c>
      <c r="B24" s="120" t="s">
        <v>47</v>
      </c>
      <c r="C24" s="120" t="s">
        <v>47</v>
      </c>
      <c r="D24" s="121" t="s">
        <v>47</v>
      </c>
      <c r="E24" s="120" t="s">
        <v>47</v>
      </c>
      <c r="F24" s="120" t="s">
        <v>47</v>
      </c>
      <c r="G24" s="121" t="s">
        <v>47</v>
      </c>
      <c r="H24" s="120" t="s">
        <v>47</v>
      </c>
      <c r="I24" s="120" t="s">
        <v>47</v>
      </c>
      <c r="J24" s="121" t="s">
        <v>47</v>
      </c>
    </row>
    <row r="25" spans="1:10">
      <c r="A25" s="30" t="s">
        <v>48</v>
      </c>
      <c r="B25" s="120">
        <v>13.858700000000001</v>
      </c>
      <c r="C25" s="120">
        <v>16.342400000000001</v>
      </c>
      <c r="D25" s="121">
        <v>16.721699999999998</v>
      </c>
      <c r="E25" s="120">
        <v>17.0242</v>
      </c>
      <c r="F25" s="120">
        <v>15.659700000000001</v>
      </c>
      <c r="G25" s="121">
        <v>15.104900000000001</v>
      </c>
      <c r="H25" s="120">
        <v>17.343499999999999</v>
      </c>
      <c r="I25" s="120">
        <v>16.390499999999999</v>
      </c>
      <c r="J25" s="121">
        <v>15.400499999999999</v>
      </c>
    </row>
    <row r="26" spans="1:10">
      <c r="A26" s="30" t="s">
        <v>49</v>
      </c>
      <c r="B26" s="120">
        <v>4.9700000000000001E-2</v>
      </c>
      <c r="C26" s="120">
        <v>0.1203</v>
      </c>
      <c r="D26" s="121">
        <v>0.13039999999999999</v>
      </c>
      <c r="E26" s="120">
        <v>0.13270000000000001</v>
      </c>
      <c r="F26" s="120">
        <v>0.1313</v>
      </c>
      <c r="G26" s="121">
        <v>0.13250000000000001</v>
      </c>
      <c r="H26" s="120">
        <v>0.18720000000000001</v>
      </c>
      <c r="I26" s="120">
        <v>0.18140000000000001</v>
      </c>
      <c r="J26" s="121">
        <v>0.1696</v>
      </c>
    </row>
    <row r="27" spans="1:10">
      <c r="A27" s="30" t="s">
        <v>50</v>
      </c>
      <c r="B27" s="120">
        <v>0.12870000000000001</v>
      </c>
      <c r="C27" s="120">
        <v>0.1404</v>
      </c>
      <c r="D27" s="121">
        <v>0.12970000000000001</v>
      </c>
      <c r="E27" s="120">
        <v>0.1323</v>
      </c>
      <c r="F27" s="120">
        <v>0.13769999999999999</v>
      </c>
      <c r="G27" s="121">
        <v>0.12870000000000001</v>
      </c>
      <c r="H27" s="120">
        <v>0.14699999999999999</v>
      </c>
      <c r="I27" s="120">
        <v>0.14699999999999999</v>
      </c>
      <c r="J27" s="121">
        <v>0.14699999999999999</v>
      </c>
    </row>
    <row r="28" spans="1:10">
      <c r="A28" s="30" t="s">
        <v>51</v>
      </c>
      <c r="B28" s="120">
        <v>3.4647000000000001</v>
      </c>
      <c r="C28" s="120">
        <v>3.4647000000000001</v>
      </c>
      <c r="D28" s="121">
        <v>3.4647000000000001</v>
      </c>
      <c r="E28" s="120">
        <v>3.4643999999999999</v>
      </c>
      <c r="F28" s="120">
        <v>3.3809</v>
      </c>
      <c r="G28" s="121">
        <v>3.3391000000000002</v>
      </c>
      <c r="H28" s="120">
        <v>3.5061</v>
      </c>
      <c r="I28" s="120">
        <v>3.5061</v>
      </c>
      <c r="J28" s="121">
        <v>3.5061</v>
      </c>
    </row>
    <row r="29" spans="1:10">
      <c r="A29" s="30" t="s">
        <v>52</v>
      </c>
      <c r="B29" s="120">
        <v>5.7683</v>
      </c>
      <c r="C29" s="120">
        <v>5.4333999999999998</v>
      </c>
      <c r="D29" s="121">
        <v>5.3975999999999997</v>
      </c>
      <c r="E29" s="120">
        <v>5.6910999999999996</v>
      </c>
      <c r="F29" s="120">
        <v>6.4217000000000004</v>
      </c>
      <c r="G29" s="121">
        <v>6.5067000000000004</v>
      </c>
      <c r="H29" s="120">
        <v>6.8221999999999996</v>
      </c>
      <c r="I29" s="120">
        <v>5.5518999999999998</v>
      </c>
      <c r="J29" s="121">
        <v>7.4314</v>
      </c>
    </row>
    <row r="30" spans="1:10">
      <c r="A30" s="99" t="s">
        <v>53</v>
      </c>
    </row>
  </sheetData>
  <hyperlinks>
    <hyperlink ref="L1" location="Índice!A1" display="&gt; Summary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topLeftCell="A16" workbookViewId="0">
      <selection activeCell="I30" sqref="I30"/>
    </sheetView>
  </sheetViews>
  <sheetFormatPr defaultRowHeight="15"/>
  <cols>
    <col min="2" max="2" width="19.85546875" customWidth="1"/>
    <col min="3" max="3" width="10.42578125" customWidth="1"/>
  </cols>
  <sheetData>
    <row r="1" spans="1:11">
      <c r="A1" s="10" t="s">
        <v>54</v>
      </c>
      <c r="B1" s="3"/>
      <c r="C1" s="3"/>
      <c r="D1" s="3"/>
      <c r="E1" s="3"/>
      <c r="F1" s="3"/>
      <c r="G1" s="3"/>
      <c r="H1" s="3"/>
      <c r="I1" s="3"/>
      <c r="K1" s="9" t="s">
        <v>27</v>
      </c>
    </row>
    <row r="2" spans="1:11">
      <c r="A2" s="11" t="s">
        <v>55</v>
      </c>
    </row>
    <row r="20" spans="1:3">
      <c r="A20" s="22" t="s">
        <v>29</v>
      </c>
      <c r="B20" s="22"/>
    </row>
    <row r="21" spans="1:3" s="100" customFormat="1" ht="30">
      <c r="A21" s="101" t="s">
        <v>56</v>
      </c>
      <c r="B21" s="101" t="s">
        <v>57</v>
      </c>
      <c r="C21" s="101" t="s">
        <v>58</v>
      </c>
    </row>
    <row r="22" spans="1:3">
      <c r="A22" s="29">
        <v>2015</v>
      </c>
      <c r="B22" s="83">
        <v>52816804.093999997</v>
      </c>
      <c r="C22" s="102">
        <v>-2.5000000000000001E-2</v>
      </c>
    </row>
    <row r="23" spans="1:3">
      <c r="A23" s="29">
        <v>2016</v>
      </c>
      <c r="B23" s="83">
        <v>54102216</v>
      </c>
      <c r="C23" s="102">
        <f>(B23/B22)-1</f>
        <v>2.4337176927863968E-2</v>
      </c>
    </row>
    <row r="24" spans="1:3">
      <c r="A24" s="29">
        <v>2017</v>
      </c>
      <c r="B24" s="83">
        <v>54140400.82</v>
      </c>
      <c r="C24" s="102">
        <f>(B24/B23)-1</f>
        <v>7.0579031365380906E-4</v>
      </c>
    </row>
    <row r="25" spans="1:3">
      <c r="A25" s="29">
        <v>2018</v>
      </c>
      <c r="B25" s="83">
        <v>56471769.856000014</v>
      </c>
      <c r="C25" s="102">
        <f t="shared" ref="C25:C30" si="0">(B25/B24)-1</f>
        <v>4.3061540008746624E-2</v>
      </c>
    </row>
    <row r="26" spans="1:3">
      <c r="A26" s="29">
        <v>2019</v>
      </c>
      <c r="B26" s="83">
        <v>55887031.298000015</v>
      </c>
      <c r="C26" s="102">
        <f t="shared" si="0"/>
        <v>-1.0354528634237026E-2</v>
      </c>
    </row>
    <row r="27" spans="1:3">
      <c r="A27" s="29">
        <v>2020</v>
      </c>
      <c r="B27" s="83">
        <v>55775626.543999992</v>
      </c>
      <c r="C27" s="102">
        <f>(B27/B26)-1</f>
        <v>-1.9933918730803413E-3</v>
      </c>
    </row>
    <row r="28" spans="1:3">
      <c r="A28" s="29">
        <v>2021</v>
      </c>
      <c r="B28" s="83">
        <v>60380064.832000002</v>
      </c>
      <c r="C28" s="102">
        <f t="shared" si="0"/>
        <v>8.2552874316305314E-2</v>
      </c>
    </row>
    <row r="29" spans="1:3">
      <c r="A29" s="29">
        <v>2022</v>
      </c>
      <c r="B29" s="83">
        <v>61588198.52799999</v>
      </c>
      <c r="C29" s="102">
        <f t="shared" si="0"/>
        <v>2.0008817469167495E-2</v>
      </c>
    </row>
    <row r="30" spans="1:3">
      <c r="A30" s="29">
        <v>2023</v>
      </c>
      <c r="B30" s="83">
        <v>64779090.140999995</v>
      </c>
      <c r="C30" s="102">
        <f t="shared" si="0"/>
        <v>5.1810114425563603E-2</v>
      </c>
    </row>
    <row r="31" spans="1:3">
      <c r="A31" s="29">
        <v>2024</v>
      </c>
      <c r="B31" s="83">
        <v>67546467.142000005</v>
      </c>
      <c r="C31" s="102">
        <f>(B31/B30)-1</f>
        <v>4.2720220289856892E-2</v>
      </c>
    </row>
    <row r="32" spans="1:3">
      <c r="A32" s="99" t="s">
        <v>59</v>
      </c>
    </row>
  </sheetData>
  <hyperlinks>
    <hyperlink ref="K1" location="Índice!A1" display="&gt; Summary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showGridLines="0" topLeftCell="A11" workbookViewId="0">
      <selection activeCell="C21" sqref="C21"/>
    </sheetView>
  </sheetViews>
  <sheetFormatPr defaultRowHeight="15"/>
  <cols>
    <col min="1" max="1" width="22.7109375" customWidth="1"/>
    <col min="2" max="2" width="15.140625" customWidth="1"/>
    <col min="3" max="3" width="16.7109375" bestFit="1" customWidth="1"/>
    <col min="4" max="4" width="18.140625" bestFit="1" customWidth="1"/>
    <col min="5" max="5" width="16.42578125" bestFit="1" customWidth="1"/>
    <col min="6" max="6" width="15.140625" customWidth="1"/>
    <col min="7" max="7" width="16.42578125" bestFit="1" customWidth="1"/>
    <col min="8" max="9" width="15.140625" customWidth="1"/>
    <col min="10" max="10" width="16.42578125" bestFit="1" customWidth="1"/>
  </cols>
  <sheetData>
    <row r="1" spans="1:12">
      <c r="A1" s="10" t="s">
        <v>60</v>
      </c>
      <c r="B1" s="3"/>
      <c r="C1" s="3"/>
      <c r="D1" s="3"/>
      <c r="E1" s="3"/>
      <c r="F1" s="3"/>
      <c r="G1" s="3"/>
      <c r="H1" s="3"/>
      <c r="I1" s="3"/>
      <c r="J1" s="3"/>
      <c r="L1" s="9" t="s">
        <v>27</v>
      </c>
    </row>
    <row r="2" spans="1:12">
      <c r="A2" s="11" t="s">
        <v>55</v>
      </c>
    </row>
    <row r="19" spans="1:10">
      <c r="A19" s="66" t="s">
        <v>29</v>
      </c>
    </row>
    <row r="20" spans="1:10">
      <c r="B20" s="1" t="s">
        <v>61</v>
      </c>
      <c r="C20" s="1" t="s">
        <v>62</v>
      </c>
    </row>
    <row r="21" spans="1:10">
      <c r="A21" s="30" t="s">
        <v>63</v>
      </c>
      <c r="B21" s="32">
        <v>0.12</v>
      </c>
      <c r="C21" s="32">
        <v>0.18</v>
      </c>
      <c r="D21" s="31"/>
      <c r="E21" s="31"/>
      <c r="F21" s="31"/>
      <c r="G21" s="31"/>
      <c r="H21" s="31"/>
      <c r="I21" s="31"/>
      <c r="J21" s="31"/>
    </row>
    <row r="22" spans="1:10">
      <c r="A22" s="30" t="s">
        <v>64</v>
      </c>
      <c r="B22" s="32">
        <v>0</v>
      </c>
      <c r="C22" s="32">
        <v>0.01</v>
      </c>
      <c r="D22" s="31"/>
      <c r="E22" s="31"/>
      <c r="F22" s="31"/>
      <c r="G22" s="31"/>
      <c r="H22" s="31"/>
      <c r="I22" s="31"/>
      <c r="J22" s="31"/>
    </row>
    <row r="23" spans="1:10">
      <c r="A23" s="30" t="s">
        <v>65</v>
      </c>
      <c r="B23" s="32">
        <v>0.54</v>
      </c>
      <c r="C23" s="32">
        <v>0.36</v>
      </c>
      <c r="D23" s="31"/>
      <c r="E23" s="31"/>
      <c r="F23" s="31"/>
      <c r="G23" s="31"/>
      <c r="H23" s="31"/>
      <c r="I23" s="31"/>
      <c r="J23" s="31"/>
    </row>
    <row r="24" spans="1:10">
      <c r="A24" s="30" t="s">
        <v>66</v>
      </c>
      <c r="B24" s="32">
        <v>0.21</v>
      </c>
      <c r="C24" s="32">
        <v>0.3</v>
      </c>
      <c r="D24" s="31"/>
      <c r="E24" s="31"/>
      <c r="F24" s="31"/>
      <c r="G24" s="31"/>
      <c r="H24" s="31"/>
      <c r="I24" s="31"/>
      <c r="J24" s="31"/>
    </row>
    <row r="25" spans="1:10">
      <c r="A25" s="30" t="s">
        <v>67</v>
      </c>
      <c r="B25" s="32">
        <v>7.0000000000000007E-2</v>
      </c>
      <c r="C25" s="32">
        <v>0.06</v>
      </c>
      <c r="D25" s="31"/>
      <c r="E25" s="31"/>
      <c r="F25" s="31"/>
      <c r="G25" s="31"/>
      <c r="H25" s="31"/>
      <c r="I25" s="31"/>
      <c r="J25" s="31"/>
    </row>
    <row r="26" spans="1:10">
      <c r="A26" s="30" t="s">
        <v>68</v>
      </c>
      <c r="B26" s="32">
        <v>0.06</v>
      </c>
      <c r="C26" s="32">
        <v>0.09</v>
      </c>
      <c r="D26" s="31"/>
      <c r="E26" s="31"/>
      <c r="F26" s="31"/>
      <c r="G26" s="31"/>
      <c r="H26" s="31"/>
      <c r="I26" s="31"/>
      <c r="J26" s="31"/>
    </row>
    <row r="27" spans="1:10">
      <c r="A27" s="99" t="s">
        <v>69</v>
      </c>
      <c r="B27" s="31"/>
      <c r="C27" s="31"/>
      <c r="D27" s="31"/>
      <c r="E27" s="31"/>
      <c r="F27" s="31"/>
      <c r="G27" s="31"/>
      <c r="H27" s="31"/>
      <c r="I27" s="31"/>
      <c r="J27" s="31"/>
    </row>
    <row r="28" spans="1:10">
      <c r="D28" s="31"/>
      <c r="E28" s="31"/>
      <c r="F28" s="31"/>
      <c r="G28" s="31"/>
      <c r="H28" s="31"/>
      <c r="I28" s="31"/>
      <c r="J28" s="31"/>
    </row>
    <row r="29" spans="1:10">
      <c r="A29" s="67" t="s">
        <v>70</v>
      </c>
    </row>
    <row r="30" spans="1:10">
      <c r="B30" s="68" t="s">
        <v>71</v>
      </c>
      <c r="C30" s="68" t="s">
        <v>72</v>
      </c>
      <c r="D30" s="68" t="s">
        <v>73</v>
      </c>
      <c r="E30" s="68" t="s">
        <v>74</v>
      </c>
      <c r="F30" s="68" t="s">
        <v>75</v>
      </c>
      <c r="G30" s="68" t="s">
        <v>76</v>
      </c>
      <c r="H30" s="68" t="s">
        <v>77</v>
      </c>
      <c r="I30" s="68" t="s">
        <v>78</v>
      </c>
      <c r="J30" s="68" t="s">
        <v>79</v>
      </c>
    </row>
    <row r="31" spans="1:10">
      <c r="A31" s="1" t="s">
        <v>80</v>
      </c>
      <c r="B31" s="44">
        <v>72840468.299999997</v>
      </c>
      <c r="C31" s="44">
        <v>646190.5</v>
      </c>
      <c r="D31" s="44">
        <v>13555060.699999999</v>
      </c>
      <c r="E31" s="44">
        <v>313420792.19999999</v>
      </c>
      <c r="F31" s="44">
        <v>9230055.0999999996</v>
      </c>
      <c r="G31" s="44">
        <v>120628870.2</v>
      </c>
      <c r="H31" s="44">
        <v>38813233.799999997</v>
      </c>
      <c r="I31" s="44">
        <v>14352998.5</v>
      </c>
      <c r="J31" s="44">
        <v>583487669.29999995</v>
      </c>
    </row>
    <row r="32" spans="1:10">
      <c r="A32" s="1" t="s">
        <v>81</v>
      </c>
      <c r="B32" s="44">
        <v>912489136.29999995</v>
      </c>
      <c r="C32" s="44">
        <v>32891383.5</v>
      </c>
      <c r="D32" s="44">
        <v>148887458.19999999</v>
      </c>
      <c r="E32" s="44">
        <v>1761591586</v>
      </c>
      <c r="F32" s="44">
        <v>151342044.69999999</v>
      </c>
      <c r="G32" s="44">
        <v>1472088435.7</v>
      </c>
      <c r="H32" s="44">
        <v>297885685.80000001</v>
      </c>
      <c r="I32" s="44">
        <v>161582645.59999999</v>
      </c>
      <c r="J32" s="44">
        <v>4938758375.8000002</v>
      </c>
    </row>
    <row r="33" spans="1:1">
      <c r="A33" s="99" t="s">
        <v>59</v>
      </c>
    </row>
  </sheetData>
  <hyperlinks>
    <hyperlink ref="L1" location="Índice!A1" display="&gt; Summary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showGridLines="0" workbookViewId="0">
      <selection activeCell="A2" sqref="A2"/>
    </sheetView>
  </sheetViews>
  <sheetFormatPr defaultRowHeight="15"/>
  <cols>
    <col min="1" max="1" width="9.28515625" customWidth="1"/>
    <col min="2" max="2" width="17.140625" customWidth="1"/>
  </cols>
  <sheetData>
    <row r="1" spans="1:12">
      <c r="A1" s="10" t="s">
        <v>82</v>
      </c>
      <c r="B1" s="3"/>
      <c r="C1" s="3"/>
      <c r="D1" s="3"/>
      <c r="E1" s="3"/>
      <c r="F1" s="3"/>
      <c r="G1" s="3"/>
      <c r="H1" s="3"/>
      <c r="I1" s="3"/>
      <c r="J1" s="3"/>
      <c r="L1" s="9" t="s">
        <v>27</v>
      </c>
    </row>
    <row r="2" spans="1:12">
      <c r="A2" s="11" t="s">
        <v>83</v>
      </c>
    </row>
    <row r="21" spans="1:2">
      <c r="A21" s="69" t="s">
        <v>29</v>
      </c>
      <c r="B21" s="70"/>
    </row>
    <row r="22" spans="1:2">
      <c r="A22" s="1" t="s">
        <v>84</v>
      </c>
      <c r="B22" s="58" t="s">
        <v>85</v>
      </c>
    </row>
    <row r="23" spans="1:2">
      <c r="A23" s="30" t="s">
        <v>86</v>
      </c>
      <c r="B23" s="113">
        <v>6365</v>
      </c>
    </row>
    <row r="24" spans="1:2">
      <c r="A24" s="30" t="s">
        <v>87</v>
      </c>
      <c r="B24" s="113">
        <v>6832</v>
      </c>
    </row>
    <row r="25" spans="1:2">
      <c r="A25" s="30" t="s">
        <v>88</v>
      </c>
      <c r="B25" s="113">
        <v>8532</v>
      </c>
    </row>
    <row r="26" spans="1:2">
      <c r="A26" s="30" t="s">
        <v>89</v>
      </c>
      <c r="B26" s="113">
        <v>9875</v>
      </c>
    </row>
    <row r="27" spans="1:2">
      <c r="A27" s="30" t="s">
        <v>90</v>
      </c>
      <c r="B27" s="113">
        <v>10273</v>
      </c>
    </row>
    <row r="28" spans="1:2">
      <c r="A28" s="30" t="s">
        <v>91</v>
      </c>
      <c r="B28" s="113">
        <v>12242</v>
      </c>
    </row>
    <row r="29" spans="1:2">
      <c r="A29" s="30" t="s">
        <v>92</v>
      </c>
      <c r="B29" s="113">
        <v>14247</v>
      </c>
    </row>
    <row r="30" spans="1:2">
      <c r="A30" s="30" t="s">
        <v>93</v>
      </c>
      <c r="B30" s="113">
        <v>15235</v>
      </c>
    </row>
    <row r="31" spans="1:2">
      <c r="A31" s="30" t="s">
        <v>80</v>
      </c>
      <c r="B31" s="113">
        <v>35387</v>
      </c>
    </row>
    <row r="32" spans="1:2">
      <c r="A32" s="30" t="s">
        <v>94</v>
      </c>
      <c r="B32" s="113">
        <v>52861</v>
      </c>
    </row>
    <row r="33" spans="1:1">
      <c r="A33" s="99" t="s">
        <v>95</v>
      </c>
    </row>
  </sheetData>
  <hyperlinks>
    <hyperlink ref="L1" location="Índice!A1" display="&gt; Summary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showGridLines="0" workbookViewId="0">
      <selection activeCell="O18" sqref="O18"/>
    </sheetView>
  </sheetViews>
  <sheetFormatPr defaultRowHeight="15"/>
  <cols>
    <col min="1" max="1" width="20.5703125" bestFit="1" customWidth="1"/>
    <col min="2" max="2" width="14.85546875" bestFit="1" customWidth="1"/>
    <col min="3" max="3" width="14.140625" bestFit="1" customWidth="1"/>
    <col min="4" max="4" width="17.7109375" bestFit="1" customWidth="1"/>
    <col min="5" max="5" width="15.85546875" bestFit="1" customWidth="1"/>
  </cols>
  <sheetData>
    <row r="1" spans="1:11">
      <c r="A1" s="10" t="s">
        <v>8</v>
      </c>
      <c r="B1" s="3"/>
      <c r="C1" s="3"/>
      <c r="D1" s="3"/>
      <c r="E1" s="3"/>
      <c r="F1" s="3"/>
      <c r="G1" s="3"/>
      <c r="H1" s="3"/>
      <c r="I1" s="3"/>
      <c r="K1" s="9" t="s">
        <v>27</v>
      </c>
    </row>
    <row r="2" spans="1:11">
      <c r="A2" s="11" t="s">
        <v>55</v>
      </c>
    </row>
    <row r="38" spans="1:6">
      <c r="A38" s="36" t="s">
        <v>70</v>
      </c>
    </row>
    <row r="39" spans="1:6">
      <c r="A39" s="28" t="s">
        <v>96</v>
      </c>
      <c r="B39" s="28" t="s">
        <v>97</v>
      </c>
      <c r="C39" s="28" t="s">
        <v>98</v>
      </c>
      <c r="D39" s="28" t="s">
        <v>99</v>
      </c>
      <c r="E39" s="28" t="s">
        <v>100</v>
      </c>
    </row>
    <row r="40" spans="1:6">
      <c r="A40" s="26" t="s">
        <v>101</v>
      </c>
      <c r="B40" s="33">
        <v>48350.009732187085</v>
      </c>
      <c r="C40" s="34" t="s">
        <v>102</v>
      </c>
      <c r="D40" s="27" t="s">
        <v>65</v>
      </c>
      <c r="E40" s="33">
        <f>35387022.62/1000</f>
        <v>35387.022619999996</v>
      </c>
      <c r="F40" s="61"/>
    </row>
    <row r="41" spans="1:6">
      <c r="A41" s="26" t="s">
        <v>103</v>
      </c>
      <c r="B41" s="33">
        <v>0</v>
      </c>
      <c r="C41" s="34" t="s">
        <v>102</v>
      </c>
      <c r="D41" s="27" t="s">
        <v>66</v>
      </c>
      <c r="E41" s="33">
        <f>15366872.29/1000</f>
        <v>15366.872289999999</v>
      </c>
      <c r="F41" s="61"/>
    </row>
    <row r="42" spans="1:6">
      <c r="A42" s="26" t="s">
        <v>104</v>
      </c>
      <c r="B42" s="33">
        <v>16433.183225736815</v>
      </c>
      <c r="C42" s="34" t="s">
        <v>102</v>
      </c>
      <c r="D42" s="27" t="s">
        <v>63</v>
      </c>
      <c r="E42" s="33">
        <f>9227372.955/1000</f>
        <v>9227.3729550000007</v>
      </c>
      <c r="F42" s="61"/>
    </row>
    <row r="43" spans="1:6">
      <c r="A43" s="26" t="s">
        <v>105</v>
      </c>
      <c r="B43" s="33">
        <v>5307.9308284196641</v>
      </c>
      <c r="C43" s="34" t="s">
        <v>102</v>
      </c>
      <c r="D43" s="27" t="s">
        <v>106</v>
      </c>
      <c r="E43" s="33">
        <f>1105391.408/1000</f>
        <v>1105.391408</v>
      </c>
      <c r="F43" s="61"/>
    </row>
    <row r="44" spans="1:6">
      <c r="A44" s="26" t="s">
        <v>107</v>
      </c>
      <c r="B44" s="33">
        <v>974.52507437341126</v>
      </c>
      <c r="C44" s="34" t="s">
        <v>102</v>
      </c>
      <c r="D44" s="27" t="s">
        <v>108</v>
      </c>
      <c r="E44" s="33">
        <f>59835.96/1000</f>
        <v>59.83596</v>
      </c>
      <c r="F44" s="61"/>
    </row>
    <row r="45" spans="1:6">
      <c r="A45" s="26" t="s">
        <v>109</v>
      </c>
      <c r="B45" s="33">
        <v>155.97976736375895</v>
      </c>
      <c r="C45" s="34" t="s">
        <v>102</v>
      </c>
      <c r="D45" s="27" t="s">
        <v>110</v>
      </c>
      <c r="E45" s="33">
        <f>1067164.941/1000</f>
        <v>1067.164941</v>
      </c>
      <c r="F45" s="61"/>
    </row>
    <row r="46" spans="1:6">
      <c r="A46" s="26" t="s">
        <v>111</v>
      </c>
      <c r="B46" s="33">
        <v>840.50138599224351</v>
      </c>
      <c r="C46" s="34" t="s">
        <v>102</v>
      </c>
      <c r="D46" s="27" t="s">
        <v>67</v>
      </c>
      <c r="E46" s="33">
        <f>3736331.471/1000</f>
        <v>3736.331471</v>
      </c>
      <c r="F46" s="61"/>
    </row>
    <row r="47" spans="1:6">
      <c r="A47" s="26" t="s">
        <v>112</v>
      </c>
      <c r="B47" s="33">
        <v>0</v>
      </c>
      <c r="C47" s="34" t="s">
        <v>102</v>
      </c>
      <c r="D47" s="27" t="s">
        <v>113</v>
      </c>
      <c r="E47" s="33">
        <f>1596475.501/1000</f>
        <v>1596.4755009999999</v>
      </c>
      <c r="F47" s="61"/>
    </row>
    <row r="48" spans="1:6">
      <c r="A48" s="26" t="s">
        <v>114</v>
      </c>
      <c r="B48" s="33">
        <v>400.58704053450623</v>
      </c>
      <c r="C48" s="34" t="s">
        <v>115</v>
      </c>
      <c r="D48" s="27" t="s">
        <v>116</v>
      </c>
      <c r="E48" s="33">
        <f>SUM(B40:B55)-SUM(E40:E47)</f>
        <v>5931.2012497224932</v>
      </c>
      <c r="F48" s="61"/>
    </row>
    <row r="49" spans="1:6">
      <c r="A49" s="26" t="s">
        <v>117</v>
      </c>
      <c r="B49" s="33">
        <v>0</v>
      </c>
      <c r="C49" s="34" t="s">
        <v>115</v>
      </c>
      <c r="D49" s="61"/>
      <c r="E49" s="61"/>
      <c r="F49" s="61"/>
    </row>
    <row r="50" spans="1:6">
      <c r="A50" s="26" t="s">
        <v>118</v>
      </c>
      <c r="B50" s="33">
        <v>0</v>
      </c>
      <c r="C50" s="34" t="s">
        <v>115</v>
      </c>
      <c r="D50" s="61"/>
      <c r="E50" s="61"/>
      <c r="F50" s="61"/>
    </row>
    <row r="51" spans="1:6">
      <c r="A51" s="26" t="s">
        <v>119</v>
      </c>
      <c r="B51" s="33">
        <v>793.77332806580694</v>
      </c>
      <c r="C51" s="34" t="s">
        <v>115</v>
      </c>
      <c r="D51" s="61"/>
      <c r="E51" s="61"/>
      <c r="F51" s="61"/>
    </row>
    <row r="52" spans="1:6">
      <c r="A52" s="26" t="s">
        <v>120</v>
      </c>
      <c r="B52" s="33">
        <v>0</v>
      </c>
      <c r="C52" s="34" t="s">
        <v>115</v>
      </c>
      <c r="D52" s="61"/>
      <c r="E52" s="61"/>
      <c r="F52" s="61"/>
    </row>
    <row r="53" spans="1:6">
      <c r="A53" s="26" t="s">
        <v>121</v>
      </c>
      <c r="B53" s="33">
        <v>20.582005961999997</v>
      </c>
      <c r="C53" s="34" t="s">
        <v>115</v>
      </c>
      <c r="D53" s="61"/>
      <c r="E53" s="61"/>
      <c r="F53" s="61"/>
    </row>
    <row r="54" spans="1:6">
      <c r="A54" s="26" t="s">
        <v>122</v>
      </c>
      <c r="B54" s="33">
        <v>124.54203740623501</v>
      </c>
      <c r="C54" s="34" t="s">
        <v>115</v>
      </c>
      <c r="D54" s="61"/>
      <c r="E54" s="61"/>
      <c r="F54" s="61"/>
    </row>
    <row r="55" spans="1:6">
      <c r="A55" s="26" t="s">
        <v>123</v>
      </c>
      <c r="B55" s="89">
        <v>76.053969680938451</v>
      </c>
      <c r="C55" s="88" t="s">
        <v>115</v>
      </c>
      <c r="D55" s="61"/>
      <c r="E55" s="61"/>
      <c r="F55" s="61"/>
    </row>
    <row r="56" spans="1:6">
      <c r="A56" s="99" t="s">
        <v>124</v>
      </c>
      <c r="B56" s="35"/>
    </row>
  </sheetData>
  <hyperlinks>
    <hyperlink ref="K1" location="Índice!A1" display="&gt; Summary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showGridLines="0" workbookViewId="0">
      <selection activeCell="O31" sqref="O31"/>
    </sheetView>
  </sheetViews>
  <sheetFormatPr defaultRowHeight="15"/>
  <cols>
    <col min="1" max="1" width="6.5703125" customWidth="1"/>
    <col min="2" max="2" width="13.42578125" bestFit="1" customWidth="1"/>
    <col min="3" max="3" width="22.85546875" bestFit="1" customWidth="1"/>
    <col min="4" max="4" width="14.42578125" bestFit="1" customWidth="1"/>
    <col min="5" max="5" width="13.28515625" bestFit="1" customWidth="1"/>
    <col min="6" max="6" width="13.42578125" bestFit="1" customWidth="1"/>
    <col min="7" max="7" width="18.42578125" bestFit="1" customWidth="1"/>
    <col min="8" max="8" width="16.42578125" bestFit="1" customWidth="1"/>
    <col min="9" max="9" width="15" bestFit="1" customWidth="1"/>
    <col min="10" max="10" width="14.28515625" bestFit="1" customWidth="1"/>
  </cols>
  <sheetData>
    <row r="1" spans="1:16">
      <c r="A1" s="10" t="s">
        <v>125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>
      <c r="A2" s="11" t="s">
        <v>126</v>
      </c>
    </row>
    <row r="3" spans="1:16">
      <c r="P3" s="9" t="s">
        <v>27</v>
      </c>
    </row>
    <row r="25" spans="1:10">
      <c r="A25" s="36" t="s">
        <v>70</v>
      </c>
      <c r="B25" s="37"/>
    </row>
    <row r="26" spans="1:10">
      <c r="A26" s="28" t="s">
        <v>56</v>
      </c>
      <c r="B26" s="39" t="s">
        <v>127</v>
      </c>
      <c r="C26" s="39" t="s">
        <v>128</v>
      </c>
      <c r="D26" s="39" t="s">
        <v>129</v>
      </c>
      <c r="E26" s="39" t="s">
        <v>130</v>
      </c>
      <c r="F26" s="39" t="s">
        <v>131</v>
      </c>
      <c r="G26" s="39" t="s">
        <v>132</v>
      </c>
      <c r="H26" s="39" t="s">
        <v>133</v>
      </c>
      <c r="I26" s="39" t="s">
        <v>134</v>
      </c>
      <c r="J26" s="39" t="s">
        <v>135</v>
      </c>
    </row>
    <row r="27" spans="1:10">
      <c r="A27" s="26">
        <v>2015</v>
      </c>
      <c r="B27" s="103">
        <v>6670476</v>
      </c>
      <c r="C27" s="104">
        <v>2378918</v>
      </c>
      <c r="D27" s="103">
        <v>8439422</v>
      </c>
      <c r="E27" s="104">
        <v>2562485</v>
      </c>
      <c r="F27" s="103">
        <v>2033281</v>
      </c>
      <c r="G27" s="104">
        <v>570736</v>
      </c>
      <c r="H27" s="103">
        <v>315513</v>
      </c>
      <c r="I27" s="104">
        <v>5112532</v>
      </c>
      <c r="J27" s="103">
        <v>28083363.09</v>
      </c>
    </row>
    <row r="28" spans="1:10">
      <c r="A28" s="26">
        <v>2016</v>
      </c>
      <c r="B28" s="103">
        <v>5859519</v>
      </c>
      <c r="C28" s="104">
        <v>2173676</v>
      </c>
      <c r="D28" s="103">
        <v>10670140</v>
      </c>
      <c r="E28" s="104">
        <v>2737005</v>
      </c>
      <c r="F28" s="103">
        <v>2012956</v>
      </c>
      <c r="G28" s="104">
        <v>542633</v>
      </c>
      <c r="H28" s="103">
        <v>302434</v>
      </c>
      <c r="I28" s="104">
        <v>4910934</v>
      </c>
      <c r="J28" s="103">
        <v>29209297.170000002</v>
      </c>
    </row>
    <row r="29" spans="1:10">
      <c r="A29" s="26">
        <v>2017</v>
      </c>
      <c r="B29" s="103">
        <v>5818967</v>
      </c>
      <c r="C29" s="104">
        <v>2073901</v>
      </c>
      <c r="D29" s="103">
        <v>10801233</v>
      </c>
      <c r="E29" s="104">
        <v>2458055</v>
      </c>
      <c r="F29" s="103">
        <v>2045185</v>
      </c>
      <c r="G29" s="104">
        <v>571240</v>
      </c>
      <c r="H29" s="103">
        <v>294741</v>
      </c>
      <c r="I29" s="104">
        <v>5006107</v>
      </c>
      <c r="J29" s="103">
        <v>29069428.82</v>
      </c>
    </row>
    <row r="30" spans="1:10">
      <c r="A30" s="26">
        <v>2018</v>
      </c>
      <c r="B30" s="103">
        <v>6126430</v>
      </c>
      <c r="C30" s="104">
        <v>2121370</v>
      </c>
      <c r="D30" s="103">
        <v>11941716</v>
      </c>
      <c r="E30" s="104">
        <v>2512961</v>
      </c>
      <c r="F30" s="103">
        <v>2137586</v>
      </c>
      <c r="G30" s="104">
        <v>546810</v>
      </c>
      <c r="H30" s="103">
        <v>352943</v>
      </c>
      <c r="I30" s="104">
        <v>5192909</v>
      </c>
      <c r="J30" s="103">
        <v>30932726.059999999</v>
      </c>
    </row>
    <row r="31" spans="1:10">
      <c r="A31" s="26">
        <v>2019</v>
      </c>
      <c r="B31" s="103">
        <v>5159331</v>
      </c>
      <c r="C31" s="104">
        <v>2162221</v>
      </c>
      <c r="D31" s="103">
        <v>11730028</v>
      </c>
      <c r="E31" s="104">
        <v>2482027</v>
      </c>
      <c r="F31" s="103">
        <v>2161633</v>
      </c>
      <c r="G31" s="104">
        <v>543472</v>
      </c>
      <c r="H31" s="103">
        <v>264819</v>
      </c>
      <c r="I31" s="104">
        <v>5173213</v>
      </c>
      <c r="J31" s="103">
        <v>29676744.32</v>
      </c>
    </row>
    <row r="32" spans="1:10">
      <c r="A32" s="26">
        <v>2020</v>
      </c>
      <c r="B32" s="103">
        <v>5096753</v>
      </c>
      <c r="C32" s="104">
        <v>2191132</v>
      </c>
      <c r="D32" s="103">
        <v>11916428</v>
      </c>
      <c r="E32" s="104">
        <v>2515848</v>
      </c>
      <c r="F32" s="103">
        <v>2265233</v>
      </c>
      <c r="G32" s="104">
        <v>561427</v>
      </c>
      <c r="H32" s="103">
        <v>331694</v>
      </c>
      <c r="I32" s="104">
        <v>5009868</v>
      </c>
      <c r="J32" s="103">
        <v>29888382.399999999</v>
      </c>
    </row>
    <row r="33" spans="1:10">
      <c r="A33" s="26">
        <v>2021</v>
      </c>
      <c r="B33" s="103">
        <v>5963926</v>
      </c>
      <c r="C33" s="104">
        <v>2388587</v>
      </c>
      <c r="D33" s="103">
        <v>12724438</v>
      </c>
      <c r="E33" s="104">
        <v>2729670</v>
      </c>
      <c r="F33" s="103">
        <v>2448269</v>
      </c>
      <c r="G33" s="104">
        <v>592600</v>
      </c>
      <c r="H33" s="103">
        <v>365336</v>
      </c>
      <c r="I33" s="104">
        <v>5682974</v>
      </c>
      <c r="J33" s="103">
        <v>32895799.239999998</v>
      </c>
    </row>
    <row r="34" spans="1:10">
      <c r="A34" s="26">
        <v>2022</v>
      </c>
      <c r="B34" s="103">
        <v>6109484</v>
      </c>
      <c r="C34" s="104">
        <v>2505723</v>
      </c>
      <c r="D34" s="103">
        <v>13402825</v>
      </c>
      <c r="E34" s="104">
        <v>2695484</v>
      </c>
      <c r="F34" s="103">
        <v>2531856</v>
      </c>
      <c r="G34" s="104">
        <v>674384</v>
      </c>
      <c r="H34" s="103">
        <v>458292</v>
      </c>
      <c r="I34" s="104">
        <v>5033178</v>
      </c>
      <c r="J34" s="103">
        <v>33411226.18</v>
      </c>
    </row>
    <row r="35" spans="1:10">
      <c r="A35" s="26">
        <v>2023</v>
      </c>
      <c r="B35" s="103">
        <v>6508949</v>
      </c>
      <c r="C35" s="104">
        <v>2594819</v>
      </c>
      <c r="D35" s="103">
        <v>13707430</v>
      </c>
      <c r="E35" s="104">
        <v>2536572</v>
      </c>
      <c r="F35" s="103">
        <v>2683541</v>
      </c>
      <c r="G35" s="104">
        <v>670570</v>
      </c>
      <c r="H35" s="103">
        <v>558625</v>
      </c>
      <c r="I35" s="104">
        <v>4919749</v>
      </c>
      <c r="J35" s="103">
        <v>34180255.969999999</v>
      </c>
    </row>
    <row r="36" spans="1:10">
      <c r="A36" s="26">
        <v>2024</v>
      </c>
      <c r="B36" s="103">
        <v>6816953</v>
      </c>
      <c r="C36" s="104">
        <v>2589219</v>
      </c>
      <c r="D36" s="103">
        <v>14013218</v>
      </c>
      <c r="E36" s="104">
        <v>2689863</v>
      </c>
      <c r="F36" s="103">
        <v>2812753</v>
      </c>
      <c r="G36" s="104">
        <v>697968</v>
      </c>
      <c r="H36" s="103">
        <v>575044</v>
      </c>
      <c r="I36" s="104">
        <v>5171232</v>
      </c>
      <c r="J36" s="103">
        <v>35366251.049999997</v>
      </c>
    </row>
    <row r="37" spans="1:10">
      <c r="A37" s="98" t="s">
        <v>136</v>
      </c>
    </row>
  </sheetData>
  <hyperlinks>
    <hyperlink ref="P3" location="Índice!A1" display="&gt; Summary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8d5411-741a-4938-b84a-821b46458c35" xsi:nil="true"/>
    <lcf76f155ced4ddcb4097134ff3c332f xmlns="c0b1ee8b-4921-4cd5-907c-44a117bcaac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682D990E6A28449E204BB9A4AFF72A" ma:contentTypeVersion="16" ma:contentTypeDescription="Crie um novo documento." ma:contentTypeScope="" ma:versionID="5ffcbba5b235745e317b0f012139876c">
  <xsd:schema xmlns:xsd="http://www.w3.org/2001/XMLSchema" xmlns:xs="http://www.w3.org/2001/XMLSchema" xmlns:p="http://schemas.microsoft.com/office/2006/metadata/properties" xmlns:ns2="c0b1ee8b-4921-4cd5-907c-44a117bcaac3" xmlns:ns3="b28d5411-741a-4938-b84a-821b46458c35" targetNamespace="http://schemas.microsoft.com/office/2006/metadata/properties" ma:root="true" ma:fieldsID="ac91598b125076bfcdb3fc820179372f" ns2:_="" ns3:_="">
    <xsd:import namespace="c0b1ee8b-4921-4cd5-907c-44a117bcaac3"/>
    <xsd:import namespace="b28d5411-741a-4938-b84a-821b46458c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1ee8b-4921-4cd5-907c-44a117bcaa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917d32f3-4fa4-4f5b-a8d0-62dbd3d265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8d5411-741a-4938-b84a-821b46458c3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f5aad57-e52e-41f2-8461-65097e58b782}" ma:internalName="TaxCatchAll" ma:readOnly="false" ma:showField="CatchAllData" ma:web="b28d5411-741a-4938-b84a-821b46458c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ú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26EB3B-6A03-414B-BF87-B5BDFE49ED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263FD4-D825-49E0-A984-6DA578F98776}">
  <ds:schemaRefs>
    <ds:schemaRef ds:uri="http://schemas.microsoft.com/office/2006/metadata/properties"/>
    <ds:schemaRef ds:uri="http://schemas.microsoft.com/office/infopath/2007/PartnerControls"/>
    <ds:schemaRef ds:uri="b28d5411-741a-4938-b84a-821b46458c35"/>
    <ds:schemaRef ds:uri="c0b1ee8b-4921-4cd5-907c-44a117bcaac3"/>
  </ds:schemaRefs>
</ds:datastoreItem>
</file>

<file path=customXml/itemProps3.xml><?xml version="1.0" encoding="utf-8"?>
<ds:datastoreItem xmlns:ds="http://schemas.openxmlformats.org/officeDocument/2006/customXml" ds:itemID="{BB57EFA3-B18A-49C1-BADB-68F6C68621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b1ee8b-4921-4cd5-907c-44a117bcaac3"/>
    <ds:schemaRef ds:uri="b28d5411-741a-4938-b84a-821b46458c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25</vt:i4>
      </vt:variant>
    </vt:vector>
  </HeadingPairs>
  <TitlesOfParts>
    <vt:vector size="25" baseType="lpstr">
      <vt:lpstr>Índice</vt:lpstr>
      <vt:lpstr>Gráfico 1</vt:lpstr>
      <vt:lpstr>Gráfico 2</vt:lpstr>
      <vt:lpstr>Gráfico 3</vt:lpstr>
      <vt:lpstr>Gráfico 4</vt:lpstr>
      <vt:lpstr>Gráfico 5</vt:lpstr>
      <vt:lpstr>Gráfico 6</vt:lpstr>
      <vt:lpstr>Gráfico 7</vt:lpstr>
      <vt:lpstr>Gráfico 8</vt:lpstr>
      <vt:lpstr>Gráfico 9</vt:lpstr>
      <vt:lpstr>Gráfico 10</vt:lpstr>
      <vt:lpstr>Gráfico 11</vt:lpstr>
      <vt:lpstr>Gráfico 12</vt:lpstr>
      <vt:lpstr>Gráfico 13</vt:lpstr>
      <vt:lpstr>Gráfico 14</vt:lpstr>
      <vt:lpstr>Gráfico 15</vt:lpstr>
      <vt:lpstr>Gráfico 16</vt:lpstr>
      <vt:lpstr>Gráfico 17</vt:lpstr>
      <vt:lpstr>Gráfico 18</vt:lpstr>
      <vt:lpstr>Gráfico 19</vt:lpstr>
      <vt:lpstr>Gráfico 20</vt:lpstr>
      <vt:lpstr>Gráfico 21</vt:lpstr>
      <vt:lpstr>Gráfico 22</vt:lpstr>
      <vt:lpstr>Gráfico 23</vt:lpstr>
      <vt:lpstr>Tabela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Atlas da Eficiência Energética Brasil 2024 – Planilha de dados</dc:title>
  <dc:subject/>
  <dc:creator>Flávio Raposo de Almeida</dc:creator>
  <cp:keywords/>
  <dc:description/>
  <cp:lastModifiedBy>Maria Jose Charfuelan Villarreal</cp:lastModifiedBy>
  <cp:revision/>
  <dcterms:created xsi:type="dcterms:W3CDTF">2021-02-04T19:50:32Z</dcterms:created>
  <dcterms:modified xsi:type="dcterms:W3CDTF">2026-04-29T17:28:54Z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0x01010099682D990E6A28449E204BB9A4AFF72A</vt:lpwstr>
  </property>
  <property fmtid="{D5CDD505-2E9C-101B-9397-08002B2CF9AE}" pid="3" name="Tag">
    <vt:lpwstr/>
  </property>
  <property fmtid="{D5CDD505-2E9C-101B-9397-08002B2CF9AE}" pid="4" name="MediaServiceImageTags">
    <vt:lpwstr/>
  </property>
</Properties>
</file>